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ive\OneDrive\Publications\WindHeating\EMMA\input\"/>
    </mc:Choice>
  </mc:AlternateContent>
  <xr:revisionPtr revIDLastSave="10" documentId="11_5B524D0AC179E14AFD2FC935B5B4EC9FE276B15E" xr6:coauthVersionLast="43" xr6:coauthVersionMax="43" xr10:uidLastSave="{C4E820C1-15F1-459A-846E-59E50BC0EF1E}"/>
  <bookViews>
    <workbookView xWindow="2250" yWindow="2055" windowWidth="21600" windowHeight="11415" tabRatio="829" activeTab="2" xr2:uid="{00000000-000D-0000-FFFF-FFFF00000000}"/>
  </bookViews>
  <sheets>
    <sheet name="cost" sheetId="44" r:id="rId1"/>
    <sheet name="capa0" sheetId="46" r:id="rId2"/>
    <sheet name="demand" sheetId="66" r:id="rId3"/>
    <sheet name="fuel" sheetId="62" r:id="rId4"/>
    <sheet name="monthly" sheetId="60" r:id="rId5"/>
    <sheet name="FLH" sheetId="65" r:id="rId6"/>
    <sheet name="NTC" sheetId="45" r:id="rId7"/>
    <sheet name="km" sheetId="49" r:id="rId8"/>
    <sheet name="ACDC" sheetId="50" r:id="rId9"/>
    <sheet name="template (2)" sheetId="22" state="hidden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" i="66" l="1"/>
  <c r="K5" i="66"/>
  <c r="K6" i="66"/>
  <c r="K7" i="66"/>
  <c r="K8" i="66"/>
  <c r="K9" i="66"/>
  <c r="K10" i="66"/>
  <c r="K11" i="66"/>
  <c r="K12" i="66"/>
  <c r="K13" i="66"/>
  <c r="K14" i="66"/>
  <c r="K15" i="66"/>
  <c r="K16" i="66"/>
  <c r="K17" i="66"/>
  <c r="K18" i="66"/>
  <c r="K19" i="66"/>
  <c r="K3" i="66"/>
  <c r="L12" i="66" l="1"/>
  <c r="L10" i="66"/>
  <c r="L7" i="66"/>
  <c r="L8" i="66"/>
  <c r="L4" i="66"/>
  <c r="J18" i="66" l="1"/>
  <c r="C19" i="66"/>
  <c r="D19" i="66"/>
  <c r="E19" i="66"/>
  <c r="F19" i="66"/>
  <c r="G19" i="66"/>
  <c r="H19" i="66"/>
  <c r="I19" i="66"/>
  <c r="J19" i="66"/>
  <c r="B19" i="66"/>
  <c r="I33" i="66" l="1"/>
  <c r="M13" i="46" l="1"/>
  <c r="H13" i="46"/>
  <c r="O14" i="45" l="1"/>
  <c r="N15" i="45"/>
  <c r="AQ76" i="46" l="1"/>
  <c r="AR76" i="46"/>
  <c r="AS76" i="46"/>
  <c r="AT76" i="46"/>
  <c r="AU76" i="46"/>
  <c r="AV76" i="46"/>
  <c r="AW76" i="46"/>
  <c r="AP76" i="46"/>
  <c r="C76" i="46" l="1"/>
  <c r="D76" i="46"/>
  <c r="E76" i="46"/>
  <c r="F76" i="46"/>
  <c r="G76" i="46"/>
  <c r="H76" i="46"/>
  <c r="I76" i="46"/>
  <c r="B76" i="46"/>
  <c r="C9" i="62" l="1"/>
  <c r="D9" i="62"/>
  <c r="E9" i="62"/>
  <c r="F9" i="62"/>
  <c r="G9" i="62"/>
  <c r="H9" i="62"/>
  <c r="I9" i="62"/>
  <c r="J9" i="62"/>
  <c r="B9" i="62"/>
  <c r="F9" i="44"/>
  <c r="C50" i="46" l="1"/>
  <c r="D4" i="65" s="1"/>
  <c r="C54" i="46" l="1"/>
  <c r="H54" i="46"/>
  <c r="M54" i="46"/>
  <c r="D9" i="65"/>
  <c r="AJ5" i="46" l="1"/>
  <c r="AJ6" i="46"/>
  <c r="AJ7" i="46"/>
  <c r="AJ8" i="46"/>
  <c r="AJ9" i="46"/>
  <c r="AJ4" i="46"/>
  <c r="AJ3" i="46" s="1"/>
  <c r="AI10" i="46"/>
  <c r="AJ10" i="46" s="1"/>
  <c r="I14" i="66" l="1"/>
  <c r="O11" i="45" l="1"/>
  <c r="I32" i="66" l="1"/>
  <c r="I34" i="66"/>
  <c r="I35" i="66"/>
  <c r="I36" i="66"/>
  <c r="I37" i="66"/>
  <c r="I31" i="66"/>
  <c r="C38" i="66"/>
  <c r="D38" i="66"/>
  <c r="E38" i="66"/>
  <c r="F38" i="66"/>
  <c r="G38" i="66"/>
  <c r="H38" i="66"/>
  <c r="I38" i="66" l="1"/>
  <c r="B37" i="66"/>
  <c r="B32" i="66"/>
  <c r="B33" i="66"/>
  <c r="B34" i="66"/>
  <c r="B35" i="66"/>
  <c r="B36" i="66"/>
  <c r="B31" i="66"/>
  <c r="B38" i="66" l="1"/>
  <c r="K15" i="45"/>
  <c r="U15" i="45"/>
  <c r="C17" i="66" l="1"/>
  <c r="D17" i="66"/>
  <c r="E17" i="66"/>
  <c r="F17" i="66"/>
  <c r="G17" i="66"/>
  <c r="H17" i="66"/>
  <c r="I17" i="66"/>
  <c r="J17" i="66"/>
  <c r="C18" i="66"/>
  <c r="D18" i="66"/>
  <c r="E18" i="66"/>
  <c r="F18" i="66"/>
  <c r="G18" i="66"/>
  <c r="H18" i="66"/>
  <c r="I18" i="66"/>
  <c r="B18" i="66"/>
  <c r="B17" i="66"/>
  <c r="BE70" i="46" l="1"/>
  <c r="AW70" i="46"/>
  <c r="AO70" i="46"/>
  <c r="AG70" i="46"/>
  <c r="Y70" i="46"/>
  <c r="Y69" i="46"/>
  <c r="Q70" i="46"/>
  <c r="Q69" i="46"/>
  <c r="AI60" i="46" l="1"/>
  <c r="AJ60" i="46" s="1"/>
  <c r="AK60" i="46" s="1"/>
  <c r="AL60" i="46" s="1"/>
  <c r="AM60" i="46" s="1"/>
  <c r="AN60" i="46" s="1"/>
  <c r="AO60" i="46" s="1"/>
  <c r="AA60" i="46"/>
  <c r="AB60" i="46" s="1"/>
  <c r="AC60" i="46" s="1"/>
  <c r="AD60" i="46" s="1"/>
  <c r="AE60" i="46" s="1"/>
  <c r="AF60" i="46" s="1"/>
  <c r="AG60" i="46" s="1"/>
  <c r="S60" i="46"/>
  <c r="T60" i="46" s="1"/>
  <c r="U60" i="46" s="1"/>
  <c r="V60" i="46" s="1"/>
  <c r="W60" i="46" s="1"/>
  <c r="X60" i="46" s="1"/>
  <c r="Y60" i="46" s="1"/>
  <c r="K60" i="46"/>
  <c r="L60" i="46" s="1"/>
  <c r="M60" i="46" s="1"/>
  <c r="N60" i="46" s="1"/>
  <c r="O60" i="46" s="1"/>
  <c r="P60" i="46" s="1"/>
  <c r="Q60" i="46" s="1"/>
  <c r="AY60" i="46" l="1"/>
  <c r="AZ60" i="46" s="1"/>
  <c r="BA60" i="46" s="1"/>
  <c r="BB60" i="46" s="1"/>
  <c r="BC60" i="46" s="1"/>
  <c r="BD60" i="46" s="1"/>
  <c r="BE60" i="46" s="1"/>
  <c r="AQ60" i="46"/>
  <c r="AR60" i="46" s="1"/>
  <c r="AS60" i="46" s="1"/>
  <c r="AT60" i="46" s="1"/>
  <c r="AU60" i="46" s="1"/>
  <c r="AV60" i="46" s="1"/>
  <c r="AW60" i="46" s="1"/>
  <c r="C60" i="46"/>
  <c r="D60" i="46" s="1"/>
  <c r="E60" i="46" s="1"/>
  <c r="F60" i="46" s="1"/>
  <c r="G60" i="46" s="1"/>
  <c r="H60" i="46" s="1"/>
  <c r="I60" i="46" s="1"/>
  <c r="E40" i="62" l="1"/>
  <c r="F32" i="62"/>
  <c r="I32" i="62"/>
  <c r="B36" i="62"/>
  <c r="K32" i="62"/>
  <c r="C32" i="62" s="1"/>
  <c r="K33" i="62"/>
  <c r="B33" i="62" s="1"/>
  <c r="C33" i="62" s="1"/>
  <c r="D33" i="62" s="1"/>
  <c r="E33" i="62" s="1"/>
  <c r="F33" i="62" s="1"/>
  <c r="G33" i="62" s="1"/>
  <c r="H33" i="62" s="1"/>
  <c r="I33" i="62" s="1"/>
  <c r="J33" i="62" s="1"/>
  <c r="K34" i="62"/>
  <c r="B34" i="62" s="1"/>
  <c r="C34" i="62" s="1"/>
  <c r="D34" i="62" s="1"/>
  <c r="E34" i="62" s="1"/>
  <c r="F34" i="62" s="1"/>
  <c r="G34" i="62" s="1"/>
  <c r="H34" i="62" s="1"/>
  <c r="I34" i="62" s="1"/>
  <c r="J34" i="62" s="1"/>
  <c r="K35" i="62"/>
  <c r="B35" i="62" s="1"/>
  <c r="C35" i="62" s="1"/>
  <c r="D35" i="62" s="1"/>
  <c r="E35" i="62" s="1"/>
  <c r="F35" i="62" s="1"/>
  <c r="G35" i="62" s="1"/>
  <c r="H35" i="62" s="1"/>
  <c r="I35" i="62" s="1"/>
  <c r="J35" i="62" s="1"/>
  <c r="K36" i="62"/>
  <c r="C36" i="62" s="1"/>
  <c r="K37" i="62"/>
  <c r="C37" i="62" s="1"/>
  <c r="K38" i="62"/>
  <c r="C38" i="62" s="1"/>
  <c r="K39" i="62"/>
  <c r="C39" i="62" s="1"/>
  <c r="K40" i="62"/>
  <c r="C40" i="62" s="1"/>
  <c r="K41" i="62"/>
  <c r="C41" i="62" s="1"/>
  <c r="K42" i="62"/>
  <c r="C42" i="62" s="1"/>
  <c r="K31" i="62"/>
  <c r="C31" i="62" s="1"/>
  <c r="J8" i="62"/>
  <c r="J6" i="62"/>
  <c r="E8" i="62"/>
  <c r="F8" i="62"/>
  <c r="G8" i="62"/>
  <c r="H8" i="62"/>
  <c r="I8" i="62"/>
  <c r="J39" i="62" l="1"/>
  <c r="F39" i="62"/>
  <c r="I31" i="62"/>
  <c r="F37" i="62"/>
  <c r="F31" i="62"/>
  <c r="J36" i="62"/>
  <c r="E31" i="62"/>
  <c r="E36" i="62"/>
  <c r="F41" i="62"/>
  <c r="J40" i="62"/>
  <c r="B41" i="62"/>
  <c r="B40" i="62"/>
  <c r="E32" i="62"/>
  <c r="I40" i="62"/>
  <c r="I36" i="62"/>
  <c r="B32" i="62"/>
  <c r="J32" i="62"/>
  <c r="J31" i="62"/>
  <c r="J41" i="62"/>
  <c r="F40" i="62"/>
  <c r="J37" i="62"/>
  <c r="F36" i="62"/>
  <c r="J42" i="62"/>
  <c r="F42" i="62"/>
  <c r="E42" i="62"/>
  <c r="I41" i="62"/>
  <c r="E41" i="62"/>
  <c r="I39" i="62"/>
  <c r="E39" i="62"/>
  <c r="I38" i="62"/>
  <c r="E38" i="62"/>
  <c r="I37" i="62"/>
  <c r="E37" i="62"/>
  <c r="B37" i="62"/>
  <c r="B39" i="62"/>
  <c r="H32" i="62"/>
  <c r="D32" i="62"/>
  <c r="H31" i="62"/>
  <c r="D31" i="62"/>
  <c r="H42" i="62"/>
  <c r="D42" i="62"/>
  <c r="H41" i="62"/>
  <c r="D41" i="62"/>
  <c r="H40" i="62"/>
  <c r="D40" i="62"/>
  <c r="H39" i="62"/>
  <c r="D39" i="62"/>
  <c r="H38" i="62"/>
  <c r="D38" i="62"/>
  <c r="H37" i="62"/>
  <c r="D37" i="62"/>
  <c r="H36" i="62"/>
  <c r="D36" i="62"/>
  <c r="J38" i="62"/>
  <c r="F38" i="62"/>
  <c r="I42" i="62"/>
  <c r="B31" i="62"/>
  <c r="B42" i="62"/>
  <c r="B38" i="62"/>
  <c r="G32" i="62"/>
  <c r="G31" i="62"/>
  <c r="G42" i="62"/>
  <c r="G41" i="62"/>
  <c r="G40" i="62"/>
  <c r="G39" i="62"/>
  <c r="G38" i="62"/>
  <c r="G37" i="62"/>
  <c r="G36" i="62"/>
  <c r="D14" i="65"/>
  <c r="B14" i="65"/>
  <c r="B34" i="46" l="1"/>
  <c r="N34" i="46"/>
  <c r="O34" i="46"/>
  <c r="P34" i="46"/>
  <c r="J34" i="46"/>
  <c r="K34" i="46"/>
  <c r="L34" i="46"/>
  <c r="M34" i="46"/>
  <c r="E4" i="62" l="1"/>
  <c r="F4" i="62"/>
  <c r="G4" i="62"/>
  <c r="H4" i="62"/>
  <c r="I4" i="62"/>
  <c r="J4" i="62"/>
  <c r="C34" i="46" l="1"/>
  <c r="D34" i="46"/>
  <c r="E34" i="46"/>
  <c r="F34" i="46"/>
  <c r="G34" i="46"/>
  <c r="H34" i="46"/>
  <c r="I34" i="46"/>
  <c r="C16" i="46"/>
  <c r="C17" i="46" s="1"/>
  <c r="D16" i="46"/>
  <c r="D17" i="46" s="1"/>
  <c r="E16" i="46"/>
  <c r="E17" i="46" s="1"/>
  <c r="F16" i="46"/>
  <c r="F17" i="46" s="1"/>
  <c r="G16" i="46"/>
  <c r="G17" i="46" s="1"/>
  <c r="H16" i="46"/>
  <c r="H17" i="46" s="1"/>
  <c r="B16" i="46"/>
  <c r="B17" i="46" s="1"/>
  <c r="X11" i="44" l="1"/>
  <c r="X12" i="44"/>
  <c r="X10" i="44"/>
  <c r="T12" i="44"/>
  <c r="U12" i="44" s="1"/>
  <c r="T14" i="44"/>
  <c r="O5" i="44"/>
  <c r="P5" i="44" s="1"/>
  <c r="O6" i="44"/>
  <c r="P6" i="44" s="1"/>
  <c r="O7" i="44"/>
  <c r="P7" i="44" s="1"/>
  <c r="O8" i="44"/>
  <c r="P8" i="44" s="1"/>
  <c r="O9" i="44"/>
  <c r="P9" i="44" s="1"/>
  <c r="O10" i="44"/>
  <c r="O11" i="44"/>
  <c r="O12" i="44"/>
  <c r="O13" i="44"/>
  <c r="P13" i="44" s="1"/>
  <c r="N5" i="44"/>
  <c r="N6" i="44"/>
  <c r="N7" i="44"/>
  <c r="N8" i="44"/>
  <c r="R8" i="44" s="1"/>
  <c r="S8" i="44" s="1"/>
  <c r="N9" i="44"/>
  <c r="N10" i="44"/>
  <c r="N11" i="44"/>
  <c r="N12" i="44"/>
  <c r="N13" i="44"/>
  <c r="M13" i="44"/>
  <c r="M5" i="44"/>
  <c r="M6" i="44"/>
  <c r="M7" i="44"/>
  <c r="M8" i="44"/>
  <c r="M9" i="44"/>
  <c r="M10" i="44"/>
  <c r="M11" i="44"/>
  <c r="M12" i="44"/>
  <c r="I13" i="44"/>
  <c r="T13" i="44" s="1"/>
  <c r="U13" i="44" s="1"/>
  <c r="R13" i="44" l="1"/>
  <c r="S13" i="44" s="1"/>
  <c r="R9" i="44"/>
  <c r="S9" i="44" s="1"/>
  <c r="R5" i="44"/>
  <c r="S5" i="44" s="1"/>
  <c r="R7" i="44"/>
  <c r="S7" i="44" s="1"/>
  <c r="R6" i="44"/>
  <c r="S6" i="44" s="1"/>
  <c r="N2" i="60" l="1"/>
  <c r="G4" i="60" s="1"/>
  <c r="G14" i="60" l="1"/>
  <c r="G13" i="60"/>
  <c r="G9" i="60"/>
  <c r="G7" i="60"/>
  <c r="G6" i="60"/>
  <c r="G11" i="60"/>
  <c r="G3" i="60"/>
  <c r="G10" i="60"/>
  <c r="G5" i="60"/>
  <c r="G12" i="60"/>
  <c r="G8" i="60"/>
  <c r="M2" i="60" l="1"/>
  <c r="F4" i="60" s="1"/>
  <c r="F9" i="60" l="1"/>
  <c r="F14" i="60"/>
  <c r="F13" i="60"/>
  <c r="F7" i="60"/>
  <c r="F11" i="60"/>
  <c r="F6" i="60"/>
  <c r="F3" i="60"/>
  <c r="F10" i="60"/>
  <c r="F5" i="60"/>
  <c r="F12" i="60"/>
  <c r="F8" i="60"/>
  <c r="U14" i="44"/>
  <c r="O14" i="44"/>
  <c r="M14" i="44"/>
  <c r="N14" i="44" l="1"/>
  <c r="P14" i="44"/>
  <c r="R14" i="44" l="1"/>
  <c r="S14" i="44" s="1"/>
  <c r="F6" i="44"/>
  <c r="T6" i="44" s="1"/>
  <c r="U6" i="44" s="1"/>
  <c r="N4" i="44" l="1"/>
  <c r="N3" i="44"/>
  <c r="O4" i="44" l="1"/>
  <c r="P4" i="44" s="1"/>
  <c r="O3" i="44"/>
  <c r="P3" i="44" s="1"/>
  <c r="R3" i="44" l="1"/>
  <c r="S3" i="44" s="1"/>
  <c r="R4" i="44"/>
  <c r="S4" i="44" s="1"/>
  <c r="D4" i="60"/>
  <c r="D5" i="60"/>
  <c r="D6" i="60"/>
  <c r="D7" i="60"/>
  <c r="D8" i="60"/>
  <c r="D9" i="60"/>
  <c r="D10" i="60"/>
  <c r="D11" i="60"/>
  <c r="D12" i="60"/>
  <c r="D13" i="60"/>
  <c r="D14" i="60"/>
  <c r="D3" i="60"/>
  <c r="M4" i="44" l="1"/>
  <c r="M3" i="44"/>
  <c r="F3" i="44"/>
  <c r="I9" i="44"/>
  <c r="T9" i="44" s="1"/>
  <c r="U9" i="44" s="1"/>
  <c r="I4" i="44"/>
  <c r="I10" i="44"/>
  <c r="T10" i="44" s="1"/>
  <c r="U10" i="44" s="1"/>
  <c r="I11" i="44"/>
  <c r="T11" i="44" s="1"/>
  <c r="U11" i="44" s="1"/>
  <c r="I3" i="44"/>
  <c r="D10" i="44"/>
  <c r="P10" i="44" s="1"/>
  <c r="R10" i="44" s="1"/>
  <c r="S10" i="44" s="1"/>
  <c r="D11" i="44"/>
  <c r="P11" i="44" s="1"/>
  <c r="R11" i="44" s="1"/>
  <c r="S11" i="44" s="1"/>
  <c r="F5" i="44"/>
  <c r="T5" i="44" s="1"/>
  <c r="U5" i="44" s="1"/>
  <c r="F7" i="44"/>
  <c r="T7" i="44" s="1"/>
  <c r="U7" i="44" s="1"/>
  <c r="G4" i="44"/>
  <c r="W4" i="44"/>
  <c r="W5" i="44"/>
  <c r="W6" i="44"/>
  <c r="W7" i="44"/>
  <c r="W8" i="44"/>
  <c r="W9" i="44"/>
  <c r="W3" i="44"/>
  <c r="W11" i="44"/>
  <c r="W10" i="44"/>
  <c r="D4" i="62"/>
  <c r="C4" i="62"/>
  <c r="B4" i="62"/>
  <c r="F8" i="44"/>
  <c r="T8" i="44" s="1"/>
  <c r="U8" i="44" s="1"/>
  <c r="F4" i="44"/>
  <c r="Y11" i="44" l="1"/>
  <c r="Y10" i="44"/>
  <c r="D12" i="44"/>
  <c r="P12" i="44" s="1"/>
  <c r="R12" i="44" s="1"/>
  <c r="S12" i="44" s="1"/>
  <c r="Y12" i="44" s="1"/>
  <c r="T4" i="44"/>
  <c r="U4" i="44" s="1"/>
  <c r="T3" i="44"/>
  <c r="U3" i="44" s="1"/>
  <c r="P16" i="44"/>
  <c r="AK3" i="44" l="1"/>
  <c r="AH3" i="44"/>
  <c r="AE3" i="44"/>
  <c r="AB3" i="44"/>
  <c r="X3" i="44"/>
  <c r="Y3" i="44"/>
  <c r="AO3" i="44"/>
  <c r="AL3" i="44"/>
  <c r="AI3" i="44"/>
  <c r="AF3" i="44"/>
  <c r="AC3" i="44"/>
  <c r="Z3" i="44"/>
  <c r="AP3" i="44"/>
  <c r="AM3" i="44"/>
  <c r="AJ3" i="44"/>
  <c r="AG3" i="44"/>
  <c r="AD3" i="44"/>
  <c r="AA3" i="44"/>
  <c r="AQ3" i="44"/>
  <c r="AN3" i="44"/>
  <c r="P17" i="44"/>
  <c r="AB9" i="44"/>
  <c r="AF9" i="44"/>
  <c r="AJ9" i="44"/>
  <c r="AN9" i="44"/>
  <c r="X9" i="44"/>
  <c r="Y9" i="44"/>
  <c r="AC9" i="44"/>
  <c r="AG9" i="44"/>
  <c r="AK9" i="44"/>
  <c r="AO9" i="44"/>
  <c r="Z9" i="44"/>
  <c r="AD9" i="44"/>
  <c r="AH9" i="44"/>
  <c r="AL9" i="44"/>
  <c r="AP9" i="44"/>
  <c r="AA9" i="44"/>
  <c r="AE9" i="44"/>
  <c r="AI9" i="44"/>
  <c r="AM9" i="44"/>
  <c r="AQ9" i="44"/>
  <c r="AA5" i="44"/>
  <c r="AE5" i="44"/>
  <c r="AI5" i="44"/>
  <c r="AM5" i="44"/>
  <c r="AQ5" i="44"/>
  <c r="AB5" i="44"/>
  <c r="AF5" i="44"/>
  <c r="AJ5" i="44"/>
  <c r="AN5" i="44"/>
  <c r="Y5" i="44"/>
  <c r="AC5" i="44"/>
  <c r="AG5" i="44"/>
  <c r="AK5" i="44"/>
  <c r="AO5" i="44"/>
  <c r="Z5" i="44"/>
  <c r="AD5" i="44"/>
  <c r="AH5" i="44"/>
  <c r="AL5" i="44"/>
  <c r="AP5" i="44"/>
  <c r="X5" i="44"/>
  <c r="Y4" i="44"/>
  <c r="AC4" i="44"/>
  <c r="AG4" i="44"/>
  <c r="AK4" i="44"/>
  <c r="AO4" i="44"/>
  <c r="Z4" i="44"/>
  <c r="AD4" i="44"/>
  <c r="AH4" i="44"/>
  <c r="AL4" i="44"/>
  <c r="AP4" i="44"/>
  <c r="X4" i="44"/>
  <c r="AA4" i="44"/>
  <c r="AE4" i="44"/>
  <c r="AI4" i="44"/>
  <c r="AM4" i="44"/>
  <c r="AQ4" i="44"/>
  <c r="AB4" i="44"/>
  <c r="AF4" i="44"/>
  <c r="AJ4" i="44"/>
  <c r="AN4" i="44"/>
  <c r="Y7" i="44"/>
  <c r="AC7" i="44"/>
  <c r="AG7" i="44"/>
  <c r="AK7" i="44"/>
  <c r="AO7" i="44"/>
  <c r="Z7" i="44"/>
  <c r="AD7" i="44"/>
  <c r="AH7" i="44"/>
  <c r="AL7" i="44"/>
  <c r="AP7" i="44"/>
  <c r="X7" i="44"/>
  <c r="AA7" i="44"/>
  <c r="AE7" i="44"/>
  <c r="AI7" i="44"/>
  <c r="AM7" i="44"/>
  <c r="AQ7" i="44"/>
  <c r="AB7" i="44"/>
  <c r="AF7" i="44"/>
  <c r="AJ7" i="44"/>
  <c r="AN7" i="44"/>
  <c r="AA6" i="44"/>
  <c r="AE6" i="44"/>
  <c r="AI6" i="44"/>
  <c r="AM6" i="44"/>
  <c r="AQ6" i="44"/>
  <c r="AB6" i="44"/>
  <c r="AF6" i="44"/>
  <c r="AJ6" i="44"/>
  <c r="AN6" i="44"/>
  <c r="Y6" i="44"/>
  <c r="AC6" i="44"/>
  <c r="AG6" i="44"/>
  <c r="AK6" i="44"/>
  <c r="AO6" i="44"/>
  <c r="X6" i="44"/>
  <c r="Z6" i="44"/>
  <c r="AD6" i="44"/>
  <c r="AH6" i="44"/>
  <c r="AL6" i="44"/>
  <c r="AP6" i="44"/>
  <c r="N17" i="44"/>
  <c r="N16" i="44"/>
  <c r="AB8" i="44" l="1"/>
  <c r="AB13" i="44" s="1"/>
  <c r="AF8" i="44"/>
  <c r="AF13" i="44" s="1"/>
  <c r="AJ8" i="44"/>
  <c r="AJ13" i="44" s="1"/>
  <c r="AN8" i="44"/>
  <c r="AN13" i="44" s="1"/>
  <c r="Y8" i="44"/>
  <c r="Y13" i="44" s="1"/>
  <c r="AC8" i="44"/>
  <c r="AC13" i="44" s="1"/>
  <c r="AG8" i="44"/>
  <c r="AG13" i="44" s="1"/>
  <c r="AK8" i="44"/>
  <c r="AK13" i="44" s="1"/>
  <c r="AO8" i="44"/>
  <c r="AO13" i="44" s="1"/>
  <c r="Z8" i="44"/>
  <c r="Z13" i="44" s="1"/>
  <c r="AD8" i="44"/>
  <c r="AD13" i="44" s="1"/>
  <c r="AH8" i="44"/>
  <c r="AH13" i="44" s="1"/>
  <c r="AL8" i="44"/>
  <c r="AL13" i="44" s="1"/>
  <c r="AP8" i="44"/>
  <c r="AP13" i="44" s="1"/>
  <c r="AA8" i="44"/>
  <c r="AA13" i="44" s="1"/>
  <c r="AE8" i="44"/>
  <c r="AE13" i="44" s="1"/>
  <c r="AI8" i="44"/>
  <c r="AI13" i="44" s="1"/>
  <c r="AM8" i="44"/>
  <c r="AM13" i="44" s="1"/>
  <c r="AQ8" i="44"/>
  <c r="AQ13" i="44" s="1"/>
  <c r="X8" i="44"/>
  <c r="X13" i="44" s="1"/>
  <c r="B8" i="62" l="1"/>
  <c r="C8" i="62"/>
  <c r="D8" i="62"/>
</calcChain>
</file>

<file path=xl/sharedStrings.xml><?xml version="1.0" encoding="utf-8"?>
<sst xmlns="http://schemas.openxmlformats.org/spreadsheetml/2006/main" count="851" uniqueCount="204">
  <si>
    <t>apr</t>
  </si>
  <si>
    <t>jun</t>
  </si>
  <si>
    <t>jul</t>
  </si>
  <si>
    <t>aug</t>
  </si>
  <si>
    <t>sep</t>
  </si>
  <si>
    <t>nov</t>
  </si>
  <si>
    <t>may</t>
  </si>
  <si>
    <t>oct</t>
  </si>
  <si>
    <t>dec</t>
  </si>
  <si>
    <t>flex_premium</t>
  </si>
  <si>
    <t>bidding cost</t>
  </si>
  <si>
    <t>scarcity price LT</t>
  </si>
  <si>
    <t>scarcity price ST</t>
  </si>
  <si>
    <t>jan</t>
  </si>
  <si>
    <t>feb</t>
  </si>
  <si>
    <t>mar</t>
  </si>
  <si>
    <t>rt_premium</t>
  </si>
  <si>
    <t>sum</t>
  </si>
  <si>
    <t>GER</t>
  </si>
  <si>
    <t>capacity
(GW)</t>
  </si>
  <si>
    <t>hydro</t>
  </si>
  <si>
    <t>biomass</t>
  </si>
  <si>
    <t>solar</t>
  </si>
  <si>
    <t>waste</t>
  </si>
  <si>
    <t>other RES</t>
  </si>
  <si>
    <t>energy
(TWh)</t>
  </si>
  <si>
    <t>non-RES</t>
  </si>
  <si>
    <t>generation</t>
  </si>
  <si>
    <t>SWE</t>
  </si>
  <si>
    <t>consumption</t>
  </si>
  <si>
    <t>TWh</t>
  </si>
  <si>
    <t>Report XXX, scenario YYY, p. ZZZ, www.XXX.com</t>
  </si>
  <si>
    <t>wind onshore</t>
  </si>
  <si>
    <t>wind offshore</t>
  </si>
  <si>
    <t>Mt CO2</t>
  </si>
  <si>
    <t>emissions</t>
  </si>
  <si>
    <t>"today"
(20XX)</t>
  </si>
  <si>
    <t>hard coal</t>
  </si>
  <si>
    <t>lignithe</t>
  </si>
  <si>
    <t>gas</t>
  </si>
  <si>
    <t>nuklear</t>
  </si>
  <si>
    <t>oil</t>
  </si>
  <si>
    <t>other conventional</t>
  </si>
  <si>
    <t>RES</t>
  </si>
  <si>
    <t>...</t>
  </si>
  <si>
    <t>POL</t>
  </si>
  <si>
    <t>NLD</t>
  </si>
  <si>
    <t>BEL</t>
  </si>
  <si>
    <t>FRA</t>
  </si>
  <si>
    <t>NOR</t>
  </si>
  <si>
    <t>DK</t>
  </si>
  <si>
    <t>GBR</t>
  </si>
  <si>
    <t>OCGT</t>
  </si>
  <si>
    <t>wind</t>
  </si>
  <si>
    <t>invest
(€/KW)</t>
  </si>
  <si>
    <t>CO2 intensity
(t/MWht)</t>
  </si>
  <si>
    <t>efficiency
(1)</t>
  </si>
  <si>
    <t>nucl</t>
  </si>
  <si>
    <t>lign</t>
  </si>
  <si>
    <t>coal</t>
  </si>
  <si>
    <t>CCGT</t>
  </si>
  <si>
    <t>shed</t>
  </si>
  <si>
    <t>Germany</t>
  </si>
  <si>
    <t>total variable cost
(€/MWh)</t>
  </si>
  <si>
    <t>annualized fix cost
(€/KW*a)</t>
  </si>
  <si>
    <t>invest</t>
  </si>
  <si>
    <t>varcost</t>
  </si>
  <si>
    <t>qfixcost</t>
  </si>
  <si>
    <t>co2int</t>
  </si>
  <si>
    <t>CO2 Price</t>
  </si>
  <si>
    <t>interst rate</t>
  </si>
  <si>
    <t>lCCS</t>
  </si>
  <si>
    <t>min</t>
  </si>
  <si>
    <t>DKW</t>
  </si>
  <si>
    <t>DKE</t>
  </si>
  <si>
    <t>from
to</t>
  </si>
  <si>
    <t>IRL</t>
  </si>
  <si>
    <t>PRT</t>
  </si>
  <si>
    <t>ESP</t>
  </si>
  <si>
    <t>LUX</t>
  </si>
  <si>
    <t>FIN</t>
  </si>
  <si>
    <t>CHE</t>
  </si>
  <si>
    <t>ITA</t>
  </si>
  <si>
    <t>AUT</t>
  </si>
  <si>
    <t>SVN</t>
  </si>
  <si>
    <t>CZE</t>
  </si>
  <si>
    <t>SVK</t>
  </si>
  <si>
    <t>HUN</t>
  </si>
  <si>
    <t>GRC</t>
  </si>
  <si>
    <t>ROU</t>
  </si>
  <si>
    <t>HRV</t>
  </si>
  <si>
    <t>BIH</t>
  </si>
  <si>
    <t>SRB</t>
  </si>
  <si>
    <t>MNE</t>
  </si>
  <si>
    <t>MKD</t>
  </si>
  <si>
    <t>BGR</t>
  </si>
  <si>
    <t>Irland/Northirland</t>
  </si>
  <si>
    <t>Great Britain</t>
  </si>
  <si>
    <t>Portugal</t>
  </si>
  <si>
    <t>Spain</t>
  </si>
  <si>
    <t>France</t>
  </si>
  <si>
    <t>Belgium</t>
  </si>
  <si>
    <t>Netherlands</t>
  </si>
  <si>
    <t>Luxemburg</t>
  </si>
  <si>
    <t>Denmark West</t>
  </si>
  <si>
    <t>Denmark Est</t>
  </si>
  <si>
    <t>Norway</t>
  </si>
  <si>
    <t>Sweden</t>
  </si>
  <si>
    <t>Finland</t>
  </si>
  <si>
    <t>Switzerland</t>
  </si>
  <si>
    <t>Italien</t>
  </si>
  <si>
    <t>Austria</t>
  </si>
  <si>
    <t>Slovenia</t>
  </si>
  <si>
    <t>Poland</t>
  </si>
  <si>
    <t>Czech Republic</t>
  </si>
  <si>
    <t>Slovakia</t>
  </si>
  <si>
    <t>Hungary</t>
  </si>
  <si>
    <t>Greece</t>
  </si>
  <si>
    <t>Romania</t>
  </si>
  <si>
    <t>Croatia</t>
  </si>
  <si>
    <t xml:space="preserve">Bosnia Herzegovina </t>
  </si>
  <si>
    <t>Serbia</t>
  </si>
  <si>
    <t xml:space="preserve">Montenegro </t>
  </si>
  <si>
    <t>Macedonia</t>
  </si>
  <si>
    <t>Bulgaria</t>
  </si>
  <si>
    <t>Net installed CHP capacities 2009 (Source: plant_database)</t>
  </si>
  <si>
    <t>NTC values Summer 2010 in MW, lower values are used (Source: ENTSO-E)</t>
  </si>
  <si>
    <t>HVAC=1 HVDC=2; land connections were assumed to be AC and sea cables to be DC (Source: Peter Kämpfer)</t>
  </si>
  <si>
    <t>avail_FRA_nuc</t>
  </si>
  <si>
    <t>gasprice</t>
  </si>
  <si>
    <t>total cost
incl. RT</t>
  </si>
  <si>
    <t>long-run</t>
  </si>
  <si>
    <t>Light blue area is used in EMMA.</t>
  </si>
  <si>
    <t>(scarcity price)</t>
  </si>
  <si>
    <t>Ligh blue area is used in EMMA</t>
  </si>
  <si>
    <t>Fuel costs in €/MWht (Source: Market prices, own assumption)</t>
  </si>
  <si>
    <t>Monthly fluctuating parameters (Sources: Own assumptions)</t>
  </si>
  <si>
    <t>Distance in km from country center to country center; own estimates.</t>
  </si>
  <si>
    <t>eff</t>
  </si>
  <si>
    <t>eff_new</t>
  </si>
  <si>
    <t>avail</t>
  </si>
  <si>
    <t>Onshore wind FLH for a 1300 €/kW turbine</t>
  </si>
  <si>
    <t>quasi-fixed cost / fixed O&amp;M
(€/KW*a)</t>
  </si>
  <si>
    <t>variable cost / variable O&amp;M
(€/MWhe)</t>
  </si>
  <si>
    <t>fuel cost
[from "fuel"]
(€/MWht)</t>
  </si>
  <si>
    <t>avail_mod</t>
  </si>
  <si>
    <t xml:space="preserve"> fix cost incl RT &amp; Flex &amp; availability (€/KW*a)</t>
  </si>
  <si>
    <t>qfix costs incl RT</t>
  </si>
  <si>
    <t>qfix-cost mark-up for RT</t>
  </si>
  <si>
    <t>as in r_tec</t>
  </si>
  <si>
    <t>balancing cost</t>
  </si>
  <si>
    <t xml:space="preserve"> fix cost incl RT &amp; Flex &amp; Bal (€/KW*a)</t>
  </si>
  <si>
    <t>lifetime</t>
  </si>
  <si>
    <t>lifetime (a)</t>
  </si>
  <si>
    <t>hydr</t>
  </si>
  <si>
    <t>inflow_SWE</t>
  </si>
  <si>
    <t>Germany incl. Luxemburg</t>
  </si>
  <si>
    <t>ROR_GER</t>
  </si>
  <si>
    <t>ror</t>
  </si>
  <si>
    <t>Hydro &amp; PHS source: Eurelectric Power Statistics for year 2011</t>
  </si>
  <si>
    <t>PHS</t>
  </si>
  <si>
    <t>Historical generation 2011 (Source: PowerStatistics)</t>
  </si>
  <si>
    <t>Net installed total capacities 2009 (Source: plant_database; PowerStatistics)</t>
  </si>
  <si>
    <t>avail thermal</t>
  </si>
  <si>
    <t>avail other</t>
  </si>
  <si>
    <t>These parameters are set in GAMS.</t>
  </si>
  <si>
    <t>sum * 0.8</t>
  </si>
  <si>
    <t>Germany ROR adjusted to yield realistic FLH</t>
  </si>
  <si>
    <t>Split OCGT / CCGT unclear from PowerStatistics</t>
  </si>
  <si>
    <t>CHN</t>
  </si>
  <si>
    <t>CO2</t>
  </si>
  <si>
    <t>CO2 prices in €/t</t>
  </si>
  <si>
    <t>Efficiency (heat rate)</t>
  </si>
  <si>
    <t>Old eff.</t>
  </si>
  <si>
    <t>Electricity demand in TWh (Source: IEA Monthly electricity statistics)</t>
  </si>
  <si>
    <t>DNK</t>
  </si>
  <si>
    <t>BMWi data is 6% higher --&gt; all consumption data scaled by 6% in Gams</t>
  </si>
  <si>
    <t>According to PowerStatistics: Austria has only ROR (no hydro reservoir) generation</t>
  </si>
  <si>
    <t>All</t>
  </si>
  <si>
    <t>aR</t>
  </si>
  <si>
    <t>'08</t>
  </si>
  <si>
    <t>'09</t>
  </si>
  <si>
    <t>'10</t>
  </si>
  <si>
    <t>'11</t>
  </si>
  <si>
    <t>'12</t>
  </si>
  <si>
    <t>'13</t>
  </si>
  <si>
    <t>'14</t>
  </si>
  <si>
    <t>'15</t>
  </si>
  <si>
    <t>'16</t>
  </si>
  <si>
    <t>CHP</t>
  </si>
  <si>
    <t>All / aR</t>
  </si>
  <si>
    <t>Net imports from model region (aR) (Source: ENTSO-E Statistical factsheet)</t>
  </si>
  <si>
    <t>no data</t>
  </si>
  <si>
    <t>Increasing net exports</t>
  </si>
  <si>
    <t>Swedish and Norwegian max generation historically: 13.7 GW / 25 GW</t>
  </si>
  <si>
    <t>Generation by technology and year (Wind and solar from Eurostat, rest from IEA Monthly Electricity Statistics)</t>
  </si>
  <si>
    <t xml:space="preserve">Fossil fuels </t>
  </si>
  <si>
    <t>German fossil fuel capacity (ENTSO-E Statistical Memo)</t>
  </si>
  <si>
    <t>bio</t>
  </si>
  <si>
    <t>hydro FLH</t>
  </si>
  <si>
    <t>French data corrected according to IEA monthly statistics totals (mean 2008-15)</t>
  </si>
  <si>
    <t>IEA monthly statistics</t>
  </si>
  <si>
    <t>cR</t>
  </si>
  <si>
    <t>heat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</si>
</sst>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0.0"/>
    <numFmt numFmtId="165" formatCode="0.000"/>
    <numFmt numFmtId="166" formatCode="General_)"/>
    <numFmt numFmtId="167" formatCode="0.00000"/>
    <numFmt numFmtId="168" formatCode="0.0000"/>
  </numFmts>
  <fonts count="57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53"/>
      <name val="Calibri"/>
      <family val="2"/>
    </font>
    <font>
      <sz val="10"/>
      <color indexed="60"/>
      <name val="Calibri"/>
      <family val="2"/>
    </font>
    <font>
      <b/>
      <sz val="20"/>
      <name val="Calibri"/>
      <family val="2"/>
    </font>
    <font>
      <b/>
      <sz val="14"/>
      <color indexed="53"/>
      <name val="Calibri"/>
      <family val="2"/>
    </font>
    <font>
      <b/>
      <sz val="14"/>
      <color indexed="60"/>
      <name val="Calibri"/>
      <family val="2"/>
    </font>
    <font>
      <b/>
      <sz val="14"/>
      <color indexed="58"/>
      <name val="Calibri"/>
      <family val="2"/>
    </font>
    <font>
      <sz val="10"/>
      <color indexed="58"/>
      <name val="Calibri"/>
      <family val="2"/>
    </font>
    <font>
      <sz val="10"/>
      <name val="Courier"/>
      <family val="3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i/>
      <sz val="11"/>
      <color indexed="23"/>
      <name val="Calibri"/>
      <family val="2"/>
    </font>
    <font>
      <sz val="11"/>
      <color indexed="5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9"/>
      <name val="Times New Roman"/>
      <family val="1"/>
    </font>
    <font>
      <sz val="8"/>
      <name val="Arial"/>
      <family val="2"/>
    </font>
    <font>
      <sz val="11"/>
      <name val="calibri"/>
      <family val="2"/>
    </font>
    <font>
      <sz val="11"/>
      <color indexed="17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8"/>
      <name val="Calibri"/>
      <family val="2"/>
    </font>
    <font>
      <i/>
      <sz val="11"/>
      <color indexed="8"/>
      <name val="Calibri"/>
      <family val="2"/>
    </font>
    <font>
      <sz val="11"/>
      <color indexed="53"/>
      <name val="Calibri"/>
      <family val="2"/>
    </font>
    <font>
      <b/>
      <sz val="11"/>
      <name val="Calibri"/>
      <family val="2"/>
    </font>
    <font>
      <sz val="11"/>
      <color indexed="16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</font>
    <font>
      <sz val="11"/>
      <color theme="9" tint="-0.249977111117893"/>
      <name val="calibri"/>
      <family val="2"/>
    </font>
    <font>
      <sz val="11"/>
      <color rgb="FFFF0000"/>
      <name val="calibri"/>
      <family val="2"/>
    </font>
    <font>
      <sz val="11"/>
      <color theme="6" tint="-0.249977111117893"/>
      <name val="calibri"/>
      <family val="2"/>
    </font>
    <font>
      <i/>
      <sz val="11"/>
      <color theme="6" tint="-0.249977111117893"/>
      <name val="calibri"/>
      <family val="2"/>
    </font>
    <font>
      <sz val="11"/>
      <color theme="0" tint="-0.499984740745262"/>
      <name val="calibri"/>
      <family val="2"/>
    </font>
    <font>
      <sz val="10"/>
      <color rgb="FF69ADDB"/>
      <name val="calibri"/>
      <family val="2"/>
    </font>
    <font>
      <sz val="11"/>
      <color theme="0" tint="-0.249977111117893"/>
      <name val="calibri"/>
      <family val="2"/>
    </font>
    <font>
      <b/>
      <sz val="11"/>
      <color indexed="16"/>
      <name val="calibri"/>
      <family val="2"/>
    </font>
    <font>
      <i/>
      <sz val="11"/>
      <name val="calibri"/>
      <family val="2"/>
    </font>
    <font>
      <i/>
      <sz val="11"/>
      <color theme="9" tint="-0.249977111117893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indexed="19"/>
      </patternFill>
    </fill>
    <fill>
      <patternFill patternType="solid">
        <fgColor indexed="16"/>
      </patternFill>
    </fill>
    <fill>
      <patternFill patternType="solid">
        <fgColor indexed="17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1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51"/>
      </patternFill>
    </fill>
    <fill>
      <patternFill patternType="gray0625">
        <bgColor indexed="9"/>
      </patternFill>
    </fill>
    <fill>
      <patternFill patternType="solid">
        <fgColor indexed="5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FF2F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BDD5ED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9"/>
      </bottom>
      <diagonal/>
    </border>
    <border>
      <left/>
      <right/>
      <top/>
      <bottom style="medium">
        <color indexed="1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13"/>
      </right>
      <top/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/>
      <right/>
      <top/>
      <bottom style="thin">
        <color indexed="13"/>
      </bottom>
      <diagonal/>
    </border>
    <border>
      <left/>
      <right style="thin">
        <color indexed="13"/>
      </right>
      <top/>
      <bottom style="thin">
        <color indexed="13"/>
      </bottom>
      <diagonal/>
    </border>
    <border>
      <left/>
      <right/>
      <top style="thick">
        <color indexed="63"/>
      </top>
      <bottom/>
      <diagonal/>
    </border>
    <border>
      <left/>
      <right style="thin">
        <color indexed="13"/>
      </right>
      <top style="thick">
        <color indexed="63"/>
      </top>
      <bottom/>
      <diagonal/>
    </border>
    <border>
      <left style="thin">
        <color indexed="13"/>
      </left>
      <right/>
      <top/>
      <bottom style="thick">
        <color indexed="63"/>
      </bottom>
      <diagonal/>
    </border>
    <border>
      <left/>
      <right/>
      <top/>
      <bottom style="thick">
        <color indexed="63"/>
      </bottom>
      <diagonal/>
    </border>
    <border>
      <left/>
      <right style="thin">
        <color indexed="13"/>
      </right>
      <top/>
      <bottom style="thick">
        <color indexed="63"/>
      </bottom>
      <diagonal/>
    </border>
    <border>
      <left style="thick">
        <color indexed="63"/>
      </left>
      <right style="thin">
        <color indexed="13"/>
      </right>
      <top style="thick">
        <color indexed="63"/>
      </top>
      <bottom/>
      <diagonal/>
    </border>
    <border>
      <left style="thick">
        <color indexed="63"/>
      </left>
      <right style="thin">
        <color indexed="13"/>
      </right>
      <top/>
      <bottom/>
      <diagonal/>
    </border>
    <border>
      <left style="thick">
        <color indexed="63"/>
      </left>
      <right style="thin">
        <color indexed="13"/>
      </right>
      <top/>
      <bottom style="thick">
        <color indexed="63"/>
      </bottom>
      <diagonal/>
    </border>
    <border>
      <left style="thin">
        <color indexed="13"/>
      </left>
      <right/>
      <top style="thick">
        <color indexed="63"/>
      </top>
      <bottom/>
      <diagonal/>
    </border>
    <border>
      <left style="thin">
        <color indexed="13"/>
      </left>
      <right/>
      <top/>
      <bottom/>
      <diagonal/>
    </border>
    <border>
      <left style="thin">
        <color indexed="13"/>
      </left>
      <right/>
      <top/>
      <bottom style="thin">
        <color indexed="13"/>
      </bottom>
      <diagonal/>
    </border>
    <border>
      <left style="thin">
        <color indexed="13"/>
      </left>
      <right/>
      <top style="thin">
        <color indexed="1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89">
    <xf numFmtId="0" fontId="0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2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2" borderId="0" applyNumberFormat="0" applyBorder="0" applyAlignment="0" applyProtection="0"/>
    <xf numFmtId="0" fontId="13" fillId="15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" borderId="0" applyNumberFormat="0" applyBorder="0" applyAlignment="0" applyProtection="0"/>
    <xf numFmtId="0" fontId="14" fillId="19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18" borderId="0" applyNumberFormat="0" applyBorder="0" applyAlignment="0" applyProtection="0"/>
    <xf numFmtId="0" fontId="14" fillId="16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18" borderId="0" applyNumberFormat="0" applyBorder="0" applyAlignment="0" applyProtection="0"/>
    <xf numFmtId="0" fontId="14" fillId="16" borderId="0" applyNumberFormat="0" applyBorder="0" applyAlignment="0" applyProtection="0"/>
    <xf numFmtId="0" fontId="14" fillId="24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0" borderId="0" applyNumberFormat="0" applyBorder="0" applyAlignment="0" applyProtection="0"/>
    <xf numFmtId="0" fontId="14" fillId="18" borderId="0" applyNumberFormat="0" applyBorder="0" applyAlignment="0" applyProtection="0"/>
    <xf numFmtId="0" fontId="14" fillId="9" borderId="0" applyNumberFormat="0" applyBorder="0" applyAlignment="0" applyProtection="0"/>
    <xf numFmtId="0" fontId="28" fillId="17" borderId="1" applyNumberFormat="0" applyAlignment="0" applyProtection="0"/>
    <xf numFmtId="0" fontId="15" fillId="5" borderId="0" applyNumberFormat="0" applyBorder="0" applyAlignment="0" applyProtection="0"/>
    <xf numFmtId="0" fontId="16" fillId="17" borderId="2" applyNumberFormat="0" applyAlignment="0" applyProtection="0"/>
    <xf numFmtId="4" fontId="32" fillId="0" borderId="3" applyFill="0" applyBorder="0" applyProtection="0">
      <alignment horizontal="right" vertical="center"/>
    </xf>
    <xf numFmtId="0" fontId="16" fillId="8" borderId="2" applyNumberFormat="0" applyAlignment="0" applyProtection="0"/>
    <xf numFmtId="0" fontId="17" fillId="17" borderId="4" applyNumberFormat="0" applyAlignment="0" applyProtection="0"/>
    <xf numFmtId="0" fontId="24" fillId="2" borderId="2" applyNumberFormat="0" applyAlignment="0" applyProtection="0"/>
    <xf numFmtId="0" fontId="30" fillId="0" borderId="5" applyNumberFormat="0" applyFill="0" applyAlignment="0" applyProtection="0"/>
    <xf numFmtId="0" fontId="19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35" fillId="3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2" applyNumberFormat="0" applyAlignment="0" applyProtection="0"/>
    <xf numFmtId="0" fontId="25" fillId="0" borderId="9" applyNumberFormat="0" applyFill="0" applyAlignment="0" applyProtection="0"/>
    <xf numFmtId="0" fontId="26" fillId="25" borderId="0" applyNumberFormat="0" applyBorder="0" applyAlignment="0" applyProtection="0"/>
    <xf numFmtId="0" fontId="27" fillId="0" borderId="0"/>
    <xf numFmtId="166" fontId="11" fillId="0" borderId="0"/>
    <xf numFmtId="0" fontId="1" fillId="0" borderId="0"/>
    <xf numFmtId="0" fontId="18" fillId="26" borderId="10" applyNumberFormat="0" applyFont="0" applyAlignment="0" applyProtection="0"/>
    <xf numFmtId="0" fontId="13" fillId="26" borderId="10" applyNumberFormat="0" applyFont="0" applyAlignment="0" applyProtection="0"/>
    <xf numFmtId="0" fontId="28" fillId="8" borderId="1" applyNumberFormat="0" applyAlignment="0" applyProtection="0"/>
    <xf numFmtId="0" fontId="15" fillId="5" borderId="0" applyNumberFormat="0" applyBorder="0" applyAlignment="0" applyProtection="0"/>
    <xf numFmtId="0" fontId="12" fillId="0" borderId="0"/>
    <xf numFmtId="0" fontId="13" fillId="0" borderId="0"/>
    <xf numFmtId="0" fontId="29" fillId="0" borderId="0" applyNumberFormat="0" applyFill="0" applyBorder="0" applyAlignment="0" applyProtection="0"/>
    <xf numFmtId="0" fontId="30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12" applyNumberFormat="0" applyFill="0" applyAlignment="0" applyProtection="0"/>
    <xf numFmtId="0" fontId="38" fillId="0" borderId="13" applyNumberFormat="0" applyFill="0" applyAlignment="0" applyProtection="0"/>
    <xf numFmtId="0" fontId="39" fillId="0" borderId="14" applyNumberFormat="0" applyFill="0" applyAlignment="0" applyProtection="0"/>
    <xf numFmtId="0" fontId="39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7" fillId="27" borderId="4" applyNumberFormat="0" applyAlignment="0" applyProtection="0"/>
  </cellStyleXfs>
  <cellXfs count="343">
    <xf numFmtId="0" fontId="0" fillId="0" borderId="0" xfId="0"/>
    <xf numFmtId="0" fontId="3" fillId="28" borderId="0" xfId="0" applyFont="1" applyFill="1" applyAlignment="1">
      <alignment vertical="center"/>
    </xf>
    <xf numFmtId="0" fontId="3" fillId="28" borderId="0" xfId="0" applyFont="1" applyFill="1" applyAlignment="1">
      <alignment vertical="center" wrapText="1"/>
    </xf>
    <xf numFmtId="0" fontId="3" fillId="28" borderId="0" xfId="0" applyFont="1" applyFill="1" applyAlignment="1">
      <alignment horizontal="center" vertical="center"/>
    </xf>
    <xf numFmtId="0" fontId="4" fillId="29" borderId="0" xfId="0" applyFont="1" applyFill="1" applyBorder="1"/>
    <xf numFmtId="0" fontId="5" fillId="29" borderId="0" xfId="0" applyFont="1" applyFill="1" applyBorder="1"/>
    <xf numFmtId="0" fontId="5" fillId="30" borderId="0" xfId="0" applyFont="1" applyFill="1" applyBorder="1"/>
    <xf numFmtId="0" fontId="4" fillId="30" borderId="0" xfId="0" applyFont="1" applyFill="1" applyBorder="1"/>
    <xf numFmtId="1" fontId="2" fillId="29" borderId="0" xfId="0" applyNumberFormat="1" applyFont="1" applyFill="1" applyBorder="1"/>
    <xf numFmtId="1" fontId="4" fillId="29" borderId="0" xfId="0" applyNumberFormat="1" applyFont="1" applyFill="1" applyBorder="1"/>
    <xf numFmtId="1" fontId="4" fillId="29" borderId="15" xfId="0" applyNumberFormat="1" applyFont="1" applyFill="1" applyBorder="1"/>
    <xf numFmtId="1" fontId="5" fillId="29" borderId="16" xfId="0" applyNumberFormat="1" applyFont="1" applyFill="1" applyBorder="1"/>
    <xf numFmtId="1" fontId="5" fillId="29" borderId="17" xfId="0" applyNumberFormat="1" applyFont="1" applyFill="1" applyBorder="1"/>
    <xf numFmtId="1" fontId="5" fillId="29" borderId="0" xfId="0" applyNumberFormat="1" applyFont="1" applyFill="1" applyBorder="1"/>
    <xf numFmtId="1" fontId="5" fillId="29" borderId="15" xfId="0" applyNumberFormat="1" applyFont="1" applyFill="1" applyBorder="1"/>
    <xf numFmtId="1" fontId="2" fillId="30" borderId="0" xfId="0" applyNumberFormat="1" applyFont="1" applyFill="1" applyBorder="1"/>
    <xf numFmtId="1" fontId="4" fillId="30" borderId="0" xfId="0" applyNumberFormat="1" applyFont="1" applyFill="1" applyBorder="1"/>
    <xf numFmtId="1" fontId="4" fillId="30" borderId="15" xfId="0" applyNumberFormat="1" applyFont="1" applyFill="1" applyBorder="1"/>
    <xf numFmtId="1" fontId="5" fillId="30" borderId="16" xfId="0" applyNumberFormat="1" applyFont="1" applyFill="1" applyBorder="1"/>
    <xf numFmtId="1" fontId="5" fillId="30" borderId="17" xfId="0" applyNumberFormat="1" applyFont="1" applyFill="1" applyBorder="1"/>
    <xf numFmtId="1" fontId="5" fillId="30" borderId="0" xfId="0" applyNumberFormat="1" applyFont="1" applyFill="1" applyBorder="1"/>
    <xf numFmtId="1" fontId="5" fillId="30" borderId="15" xfId="0" applyNumberFormat="1" applyFont="1" applyFill="1" applyBorder="1"/>
    <xf numFmtId="1" fontId="4" fillId="31" borderId="0" xfId="0" applyNumberFormat="1" applyFont="1" applyFill="1" applyBorder="1"/>
    <xf numFmtId="1" fontId="5" fillId="31" borderId="16" xfId="0" applyNumberFormat="1" applyFont="1" applyFill="1" applyBorder="1"/>
    <xf numFmtId="1" fontId="5" fillId="31" borderId="0" xfId="0" applyNumberFormat="1" applyFont="1" applyFill="1" applyBorder="1"/>
    <xf numFmtId="1" fontId="4" fillId="32" borderId="0" xfId="0" applyNumberFormat="1" applyFont="1" applyFill="1" applyBorder="1"/>
    <xf numFmtId="1" fontId="5" fillId="32" borderId="16" xfId="0" applyNumberFormat="1" applyFont="1" applyFill="1" applyBorder="1"/>
    <xf numFmtId="1" fontId="5" fillId="32" borderId="0" xfId="0" applyNumberFormat="1" applyFont="1" applyFill="1" applyBorder="1"/>
    <xf numFmtId="1" fontId="5" fillId="32" borderId="15" xfId="0" applyNumberFormat="1" applyFont="1" applyFill="1" applyBorder="1"/>
    <xf numFmtId="1" fontId="5" fillId="31" borderId="15" xfId="0" applyNumberFormat="1" applyFont="1" applyFill="1" applyBorder="1"/>
    <xf numFmtId="0" fontId="3" fillId="28" borderId="0" xfId="0" applyFont="1" applyFill="1" applyAlignment="1">
      <alignment horizontal="center" vertical="center" wrapText="1"/>
    </xf>
    <xf numFmtId="0" fontId="10" fillId="29" borderId="16" xfId="0" applyFont="1" applyFill="1" applyBorder="1"/>
    <xf numFmtId="1" fontId="10" fillId="29" borderId="16" xfId="0" applyNumberFormat="1" applyFont="1" applyFill="1" applyBorder="1"/>
    <xf numFmtId="1" fontId="10" fillId="31" borderId="16" xfId="0" applyNumberFormat="1" applyFont="1" applyFill="1" applyBorder="1"/>
    <xf numFmtId="1" fontId="10" fillId="29" borderId="17" xfId="0" applyNumberFormat="1" applyFont="1" applyFill="1" applyBorder="1"/>
    <xf numFmtId="0" fontId="10" fillId="29" borderId="0" xfId="0" applyFont="1" applyFill="1" applyBorder="1"/>
    <xf numFmtId="1" fontId="10" fillId="29" borderId="0" xfId="0" applyNumberFormat="1" applyFont="1" applyFill="1" applyBorder="1"/>
    <xf numFmtId="1" fontId="10" fillId="31" borderId="0" xfId="0" applyNumberFormat="1" applyFont="1" applyFill="1" applyBorder="1"/>
    <xf numFmtId="1" fontId="10" fillId="29" borderId="15" xfId="0" applyNumberFormat="1" applyFont="1" applyFill="1" applyBorder="1"/>
    <xf numFmtId="0" fontId="10" fillId="29" borderId="18" xfId="0" applyFont="1" applyFill="1" applyBorder="1"/>
    <xf numFmtId="1" fontId="10" fillId="29" borderId="18" xfId="0" applyNumberFormat="1" applyFont="1" applyFill="1" applyBorder="1"/>
    <xf numFmtId="1" fontId="10" fillId="31" borderId="18" xfId="0" applyNumberFormat="1" applyFont="1" applyFill="1" applyBorder="1"/>
    <xf numFmtId="1" fontId="10" fillId="29" borderId="19" xfId="0" applyNumberFormat="1" applyFont="1" applyFill="1" applyBorder="1"/>
    <xf numFmtId="0" fontId="10" fillId="29" borderId="20" xfId="0" applyFont="1" applyFill="1" applyBorder="1"/>
    <xf numFmtId="1" fontId="10" fillId="29" borderId="20" xfId="0" applyNumberFormat="1" applyFont="1" applyFill="1" applyBorder="1"/>
    <xf numFmtId="1" fontId="10" fillId="31" borderId="20" xfId="0" applyNumberFormat="1" applyFont="1" applyFill="1" applyBorder="1"/>
    <xf numFmtId="1" fontId="10" fillId="29" borderId="21" xfId="0" applyNumberFormat="1" applyFont="1" applyFill="1" applyBorder="1"/>
    <xf numFmtId="0" fontId="8" fillId="29" borderId="22" xfId="0" applyFont="1" applyFill="1" applyBorder="1" applyAlignment="1">
      <alignment horizontal="center" vertical="center"/>
    </xf>
    <xf numFmtId="0" fontId="5" fillId="29" borderId="23" xfId="0" applyFont="1" applyFill="1" applyBorder="1"/>
    <xf numFmtId="1" fontId="5" fillId="29" borderId="23" xfId="0" applyNumberFormat="1" applyFont="1" applyFill="1" applyBorder="1"/>
    <xf numFmtId="1" fontId="5" fillId="31" borderId="23" xfId="0" applyNumberFormat="1" applyFont="1" applyFill="1" applyBorder="1"/>
    <xf numFmtId="1" fontId="5" fillId="29" borderId="24" xfId="0" applyNumberFormat="1" applyFont="1" applyFill="1" applyBorder="1"/>
    <xf numFmtId="0" fontId="10" fillId="30" borderId="20" xfId="0" applyFont="1" applyFill="1" applyBorder="1"/>
    <xf numFmtId="1" fontId="10" fillId="30" borderId="20" xfId="0" applyNumberFormat="1" applyFont="1" applyFill="1" applyBorder="1"/>
    <xf numFmtId="1" fontId="10" fillId="30" borderId="21" xfId="0" applyNumberFormat="1" applyFont="1" applyFill="1" applyBorder="1"/>
    <xf numFmtId="0" fontId="10" fillId="30" borderId="0" xfId="0" applyFont="1" applyFill="1" applyBorder="1"/>
    <xf numFmtId="1" fontId="10" fillId="30" borderId="0" xfId="0" applyNumberFormat="1" applyFont="1" applyFill="1" applyBorder="1"/>
    <xf numFmtId="1" fontId="10" fillId="30" borderId="15" xfId="0" applyNumberFormat="1" applyFont="1" applyFill="1" applyBorder="1"/>
    <xf numFmtId="0" fontId="10" fillId="30" borderId="18" xfId="0" applyFont="1" applyFill="1" applyBorder="1"/>
    <xf numFmtId="1" fontId="10" fillId="30" borderId="18" xfId="0" applyNumberFormat="1" applyFont="1" applyFill="1" applyBorder="1"/>
    <xf numFmtId="1" fontId="10" fillId="30" borderId="19" xfId="0" applyNumberFormat="1" applyFont="1" applyFill="1" applyBorder="1"/>
    <xf numFmtId="0" fontId="10" fillId="30" borderId="16" xfId="0" applyFont="1" applyFill="1" applyBorder="1"/>
    <xf numFmtId="1" fontId="10" fillId="30" borderId="16" xfId="0" applyNumberFormat="1" applyFont="1" applyFill="1" applyBorder="1"/>
    <xf numFmtId="1" fontId="10" fillId="30" borderId="17" xfId="0" applyNumberFormat="1" applyFont="1" applyFill="1" applyBorder="1"/>
    <xf numFmtId="0" fontId="8" fillId="30" borderId="22" xfId="0" applyFont="1" applyFill="1" applyBorder="1" applyAlignment="1">
      <alignment horizontal="center" vertical="center"/>
    </xf>
    <xf numFmtId="0" fontId="5" fillId="30" borderId="23" xfId="0" applyFont="1" applyFill="1" applyBorder="1"/>
    <xf numFmtId="1" fontId="5" fillId="30" borderId="23" xfId="0" applyNumberFormat="1" applyFont="1" applyFill="1" applyBorder="1"/>
    <xf numFmtId="1" fontId="5" fillId="30" borderId="24" xfId="0" applyNumberFormat="1" applyFont="1" applyFill="1" applyBorder="1"/>
    <xf numFmtId="1" fontId="10" fillId="32" borderId="20" xfId="0" applyNumberFormat="1" applyFont="1" applyFill="1" applyBorder="1"/>
    <xf numFmtId="1" fontId="10" fillId="32" borderId="0" xfId="0" applyNumberFormat="1" applyFont="1" applyFill="1" applyBorder="1"/>
    <xf numFmtId="1" fontId="10" fillId="32" borderId="18" xfId="0" applyNumberFormat="1" applyFont="1" applyFill="1" applyBorder="1"/>
    <xf numFmtId="1" fontId="10" fillId="32" borderId="16" xfId="0" applyNumberFormat="1" applyFont="1" applyFill="1" applyBorder="1"/>
    <xf numFmtId="1" fontId="5" fillId="32" borderId="23" xfId="0" applyNumberFormat="1" applyFont="1" applyFill="1" applyBorder="1"/>
    <xf numFmtId="1" fontId="34" fillId="33" borderId="0" xfId="77" applyNumberFormat="1" applyFont="1" applyFill="1"/>
    <xf numFmtId="0" fontId="34" fillId="33" borderId="0" xfId="0" applyFont="1" applyFill="1" applyAlignment="1">
      <alignment vertical="center"/>
    </xf>
    <xf numFmtId="0" fontId="34" fillId="33" borderId="0" xfId="0" applyFont="1" applyFill="1"/>
    <xf numFmtId="1" fontId="34" fillId="33" borderId="0" xfId="0" applyNumberFormat="1" applyFont="1" applyFill="1"/>
    <xf numFmtId="0" fontId="34" fillId="29" borderId="0" xfId="0" applyFont="1" applyFill="1" applyAlignment="1">
      <alignment vertical="center"/>
    </xf>
    <xf numFmtId="0" fontId="2" fillId="33" borderId="0" xfId="0" applyFont="1" applyFill="1"/>
    <xf numFmtId="0" fontId="0" fillId="33" borderId="0" xfId="0" applyFill="1"/>
    <xf numFmtId="0" fontId="2" fillId="33" borderId="0" xfId="0" applyFont="1" applyFill="1" applyAlignment="1">
      <alignment horizontal="left" vertical="center"/>
    </xf>
    <xf numFmtId="9" fontId="34" fillId="33" borderId="0" xfId="0" applyNumberFormat="1" applyFont="1" applyFill="1"/>
    <xf numFmtId="0" fontId="13" fillId="35" borderId="0" xfId="77" applyFill="1" applyAlignment="1">
      <alignment vertical="center"/>
    </xf>
    <xf numFmtId="0" fontId="13" fillId="35" borderId="0" xfId="77" applyFont="1" applyFill="1" applyAlignment="1">
      <alignment vertical="center" wrapText="1"/>
    </xf>
    <xf numFmtId="0" fontId="13" fillId="35" borderId="0" xfId="77" applyFont="1" applyFill="1" applyAlignment="1">
      <alignment vertical="center"/>
    </xf>
    <xf numFmtId="0" fontId="41" fillId="35" borderId="0" xfId="77" applyFont="1" applyFill="1" applyAlignment="1">
      <alignment horizontal="left" vertical="center"/>
    </xf>
    <xf numFmtId="0" fontId="34" fillId="35" borderId="0" xfId="77" applyFont="1" applyFill="1"/>
    <xf numFmtId="0" fontId="13" fillId="35" borderId="0" xfId="77" applyFill="1"/>
    <xf numFmtId="0" fontId="13" fillId="35" borderId="0" xfId="77" applyFont="1" applyFill="1"/>
    <xf numFmtId="0" fontId="41" fillId="35" borderId="0" xfId="77" applyFont="1" applyFill="1" applyAlignment="1">
      <alignment horizontal="left"/>
    </xf>
    <xf numFmtId="1" fontId="13" fillId="35" borderId="0" xfId="77" applyNumberFormat="1" applyFill="1"/>
    <xf numFmtId="1" fontId="41" fillId="35" borderId="0" xfId="77" applyNumberFormat="1" applyFont="1" applyFill="1" applyAlignment="1">
      <alignment horizontal="left"/>
    </xf>
    <xf numFmtId="1" fontId="34" fillId="35" borderId="0" xfId="77" applyNumberFormat="1" applyFont="1" applyFill="1"/>
    <xf numFmtId="0" fontId="41" fillId="35" borderId="0" xfId="77" applyFont="1" applyFill="1"/>
    <xf numFmtId="1" fontId="41" fillId="35" borderId="0" xfId="77" applyNumberFormat="1" applyFont="1" applyFill="1"/>
    <xf numFmtId="167" fontId="13" fillId="35" borderId="0" xfId="77" applyNumberFormat="1" applyFont="1" applyFill="1"/>
    <xf numFmtId="0" fontId="34" fillId="36" borderId="32" xfId="77" applyFont="1" applyFill="1" applyBorder="1"/>
    <xf numFmtId="0" fontId="34" fillId="36" borderId="33" xfId="77" applyFont="1" applyFill="1" applyBorder="1"/>
    <xf numFmtId="0" fontId="34" fillId="36" borderId="0" xfId="77" applyFont="1" applyFill="1" applyBorder="1"/>
    <xf numFmtId="1" fontId="34" fillId="36" borderId="0" xfId="77" applyNumberFormat="1" applyFont="1" applyFill="1" applyBorder="1"/>
    <xf numFmtId="0" fontId="34" fillId="36" borderId="0" xfId="77" applyFont="1" applyFill="1" applyBorder="1" applyAlignment="1">
      <alignment horizontal="right"/>
    </xf>
    <xf numFmtId="0" fontId="34" fillId="36" borderId="34" xfId="77" applyFont="1" applyFill="1" applyBorder="1"/>
    <xf numFmtId="0" fontId="34" fillId="36" borderId="35" xfId="77" applyFont="1" applyFill="1" applyBorder="1" applyAlignment="1">
      <alignment horizontal="right"/>
    </xf>
    <xf numFmtId="0" fontId="34" fillId="36" borderId="36" xfId="77" applyFont="1" applyFill="1" applyBorder="1" applyAlignment="1">
      <alignment vertical="center"/>
    </xf>
    <xf numFmtId="0" fontId="34" fillId="35" borderId="0" xfId="77" applyFont="1" applyFill="1" applyAlignment="1">
      <alignment vertical="center" wrapText="1"/>
    </xf>
    <xf numFmtId="1" fontId="13" fillId="37" borderId="37" xfId="77" applyNumberFormat="1" applyFill="1" applyBorder="1"/>
    <xf numFmtId="1" fontId="13" fillId="37" borderId="38" xfId="77" applyNumberFormat="1" applyFill="1" applyBorder="1"/>
    <xf numFmtId="1" fontId="13" fillId="37" borderId="0" xfId="77" applyNumberFormat="1" applyFill="1" applyBorder="1"/>
    <xf numFmtId="1" fontId="13" fillId="37" borderId="40" xfId="77" applyNumberFormat="1" applyFill="1" applyBorder="1"/>
    <xf numFmtId="0" fontId="42" fillId="37" borderId="33" xfId="77" applyFont="1" applyFill="1" applyBorder="1"/>
    <xf numFmtId="0" fontId="13" fillId="37" borderId="33" xfId="77" applyFont="1" applyFill="1" applyBorder="1"/>
    <xf numFmtId="0" fontId="13" fillId="37" borderId="33" xfId="77" applyFill="1" applyBorder="1"/>
    <xf numFmtId="1" fontId="13" fillId="37" borderId="35" xfId="77" applyNumberFormat="1" applyFill="1" applyBorder="1"/>
    <xf numFmtId="1" fontId="13" fillId="37" borderId="39" xfId="77" applyNumberFormat="1" applyFill="1" applyBorder="1"/>
    <xf numFmtId="0" fontId="13" fillId="37" borderId="32" xfId="77" applyFont="1" applyFill="1" applyBorder="1" applyAlignment="1">
      <alignment vertical="center" wrapText="1"/>
    </xf>
    <xf numFmtId="0" fontId="13" fillId="37" borderId="37" xfId="77" applyFill="1" applyBorder="1" applyAlignment="1">
      <alignment vertical="center"/>
    </xf>
    <xf numFmtId="0" fontId="13" fillId="37" borderId="38" xfId="77" applyFill="1" applyBorder="1" applyAlignment="1">
      <alignment vertical="center"/>
    </xf>
    <xf numFmtId="0" fontId="13" fillId="37" borderId="34" xfId="77" applyFill="1" applyBorder="1" applyAlignment="1">
      <alignment vertical="center"/>
    </xf>
    <xf numFmtId="0" fontId="13" fillId="37" borderId="35" xfId="77" applyFill="1" applyBorder="1" applyAlignment="1">
      <alignment vertical="center"/>
    </xf>
    <xf numFmtId="0" fontId="13" fillId="37" borderId="39" xfId="77" applyFill="1" applyBorder="1" applyAlignment="1">
      <alignment vertical="center"/>
    </xf>
    <xf numFmtId="0" fontId="13" fillId="37" borderId="32" xfId="77" applyFill="1" applyBorder="1"/>
    <xf numFmtId="1" fontId="42" fillId="37" borderId="0" xfId="77" applyNumberFormat="1" applyFont="1" applyFill="1" applyBorder="1"/>
    <xf numFmtId="0" fontId="13" fillId="37" borderId="0" xfId="77" applyFill="1" applyBorder="1"/>
    <xf numFmtId="0" fontId="13" fillId="37" borderId="40" xfId="77" applyFill="1" applyBorder="1"/>
    <xf numFmtId="0" fontId="41" fillId="37" borderId="34" xfId="77" applyFont="1" applyFill="1" applyBorder="1"/>
    <xf numFmtId="1" fontId="41" fillId="37" borderId="35" xfId="77" applyNumberFormat="1" applyFont="1" applyFill="1" applyBorder="1"/>
    <xf numFmtId="1" fontId="41" fillId="37" borderId="39" xfId="77" applyNumberFormat="1" applyFont="1" applyFill="1" applyBorder="1"/>
    <xf numFmtId="0" fontId="13" fillId="37" borderId="35" xfId="77" applyFont="1" applyFill="1" applyBorder="1" applyAlignment="1">
      <alignment horizontal="center" vertical="center"/>
    </xf>
    <xf numFmtId="0" fontId="34" fillId="35" borderId="0" xfId="0" applyFont="1" applyFill="1"/>
    <xf numFmtId="1" fontId="34" fillId="35" borderId="0" xfId="0" applyNumberFormat="1" applyFont="1" applyFill="1"/>
    <xf numFmtId="0" fontId="13" fillId="37" borderId="32" xfId="77" applyFont="1" applyFill="1" applyBorder="1"/>
    <xf numFmtId="0" fontId="13" fillId="37" borderId="38" xfId="77" applyFill="1" applyBorder="1"/>
    <xf numFmtId="9" fontId="13" fillId="37" borderId="40" xfId="77" applyNumberFormat="1" applyFill="1" applyBorder="1"/>
    <xf numFmtId="0" fontId="13" fillId="37" borderId="34" xfId="77" applyFont="1" applyFill="1" applyBorder="1"/>
    <xf numFmtId="0" fontId="13" fillId="37" borderId="39" xfId="77" applyFont="1" applyFill="1" applyBorder="1"/>
    <xf numFmtId="0" fontId="13" fillId="38" borderId="36" xfId="77" applyFill="1" applyBorder="1" applyAlignment="1">
      <alignment vertical="center"/>
    </xf>
    <xf numFmtId="0" fontId="13" fillId="37" borderId="37" xfId="77" applyFont="1" applyFill="1" applyBorder="1"/>
    <xf numFmtId="0" fontId="13" fillId="37" borderId="38" xfId="77" applyFont="1" applyFill="1" applyBorder="1"/>
    <xf numFmtId="0" fontId="13" fillId="37" borderId="34" xfId="77" applyFill="1" applyBorder="1"/>
    <xf numFmtId="0" fontId="13" fillId="37" borderId="35" xfId="77" applyFont="1" applyFill="1" applyBorder="1"/>
    <xf numFmtId="0" fontId="34" fillId="34" borderId="32" xfId="0" applyFont="1" applyFill="1" applyBorder="1"/>
    <xf numFmtId="0" fontId="34" fillId="34" borderId="37" xfId="0" applyFont="1" applyFill="1" applyBorder="1"/>
    <xf numFmtId="0" fontId="34" fillId="34" borderId="38" xfId="0" applyFont="1" applyFill="1" applyBorder="1"/>
    <xf numFmtId="0" fontId="34" fillId="34" borderId="33" xfId="77" applyFont="1" applyFill="1" applyBorder="1"/>
    <xf numFmtId="1" fontId="34" fillId="34" borderId="0" xfId="0" applyNumberFormat="1" applyFont="1" applyFill="1" applyBorder="1"/>
    <xf numFmtId="0" fontId="34" fillId="34" borderId="0" xfId="0" applyFont="1" applyFill="1" applyBorder="1"/>
    <xf numFmtId="0" fontId="34" fillId="34" borderId="40" xfId="0" applyFont="1" applyFill="1" applyBorder="1"/>
    <xf numFmtId="0" fontId="34" fillId="34" borderId="33" xfId="0" applyFont="1" applyFill="1" applyBorder="1"/>
    <xf numFmtId="0" fontId="34" fillId="34" borderId="34" xfId="0" applyFont="1" applyFill="1" applyBorder="1"/>
    <xf numFmtId="0" fontId="34" fillId="34" borderId="35" xfId="0" applyFont="1" applyFill="1" applyBorder="1"/>
    <xf numFmtId="0" fontId="34" fillId="34" borderId="39" xfId="0" applyFont="1" applyFill="1" applyBorder="1"/>
    <xf numFmtId="0" fontId="34" fillId="29" borderId="41" xfId="0" applyFont="1" applyFill="1" applyBorder="1" applyAlignment="1">
      <alignment vertical="center"/>
    </xf>
    <xf numFmtId="0" fontId="34" fillId="29" borderId="42" xfId="0" applyFont="1" applyFill="1" applyBorder="1" applyAlignment="1">
      <alignment vertical="center"/>
    </xf>
    <xf numFmtId="0" fontId="34" fillId="29" borderId="41" xfId="0" applyFont="1" applyFill="1" applyBorder="1"/>
    <xf numFmtId="0" fontId="34" fillId="29" borderId="42" xfId="0" applyFont="1" applyFill="1" applyBorder="1"/>
    <xf numFmtId="165" fontId="34" fillId="34" borderId="0" xfId="0" applyNumberFormat="1" applyFont="1" applyFill="1" applyBorder="1"/>
    <xf numFmtId="0" fontId="44" fillId="34" borderId="0" xfId="0" applyFont="1" applyFill="1" applyBorder="1"/>
    <xf numFmtId="0" fontId="34" fillId="34" borderId="0" xfId="0" applyFont="1" applyFill="1" applyBorder="1" applyAlignment="1">
      <alignment vertical="center"/>
    </xf>
    <xf numFmtId="0" fontId="34" fillId="34" borderId="40" xfId="0" applyFont="1" applyFill="1" applyBorder="1" applyAlignment="1">
      <alignment vertical="center"/>
    </xf>
    <xf numFmtId="0" fontId="34" fillId="37" borderId="36" xfId="77" applyFont="1" applyFill="1" applyBorder="1"/>
    <xf numFmtId="1" fontId="34" fillId="37" borderId="41" xfId="0" applyNumberFormat="1" applyFont="1" applyFill="1" applyBorder="1"/>
    <xf numFmtId="1" fontId="34" fillId="37" borderId="42" xfId="0" applyNumberFormat="1" applyFont="1" applyFill="1" applyBorder="1"/>
    <xf numFmtId="0" fontId="34" fillId="37" borderId="32" xfId="77" applyFont="1" applyFill="1" applyBorder="1"/>
    <xf numFmtId="1" fontId="34" fillId="37" borderId="37" xfId="0" applyNumberFormat="1" applyFont="1" applyFill="1" applyBorder="1"/>
    <xf numFmtId="1" fontId="34" fillId="37" borderId="38" xfId="0" applyNumberFormat="1" applyFont="1" applyFill="1" applyBorder="1"/>
    <xf numFmtId="0" fontId="34" fillId="37" borderId="33" xfId="0" applyFont="1" applyFill="1" applyBorder="1"/>
    <xf numFmtId="1" fontId="34" fillId="37" borderId="0" xfId="0" applyNumberFormat="1" applyFont="1" applyFill="1" applyBorder="1"/>
    <xf numFmtId="1" fontId="34" fillId="37" borderId="40" xfId="0" applyNumberFormat="1" applyFont="1" applyFill="1" applyBorder="1"/>
    <xf numFmtId="0" fontId="34" fillId="37" borderId="34" xfId="0" applyFont="1" applyFill="1" applyBorder="1"/>
    <xf numFmtId="1" fontId="34" fillId="37" borderId="35" xfId="0" applyNumberFormat="1" applyFont="1" applyFill="1" applyBorder="1"/>
    <xf numFmtId="1" fontId="34" fillId="37" borderId="39" xfId="0" applyNumberFormat="1" applyFont="1" applyFill="1" applyBorder="1"/>
    <xf numFmtId="1" fontId="34" fillId="34" borderId="40" xfId="0" applyNumberFormat="1" applyFont="1" applyFill="1" applyBorder="1"/>
    <xf numFmtId="0" fontId="34" fillId="34" borderId="40" xfId="77" applyFont="1" applyFill="1" applyBorder="1"/>
    <xf numFmtId="0" fontId="43" fillId="34" borderId="37" xfId="0" applyFont="1" applyFill="1" applyBorder="1" applyAlignment="1">
      <alignment horizontal="right"/>
    </xf>
    <xf numFmtId="0" fontId="43" fillId="34" borderId="38" xfId="0" applyFont="1" applyFill="1" applyBorder="1" applyAlignment="1">
      <alignment horizontal="right"/>
    </xf>
    <xf numFmtId="164" fontId="34" fillId="34" borderId="40" xfId="0" applyNumberFormat="1" applyFont="1" applyFill="1" applyBorder="1"/>
    <xf numFmtId="164" fontId="34" fillId="34" borderId="39" xfId="0" applyNumberFormat="1" applyFont="1" applyFill="1" applyBorder="1"/>
    <xf numFmtId="0" fontId="34" fillId="35" borderId="0" xfId="0" applyFont="1" applyFill="1" applyAlignment="1">
      <alignment vertical="center"/>
    </xf>
    <xf numFmtId="0" fontId="34" fillId="29" borderId="36" xfId="0" applyFont="1" applyFill="1" applyBorder="1" applyAlignment="1">
      <alignment vertical="center"/>
    </xf>
    <xf numFmtId="0" fontId="45" fillId="35" borderId="0" xfId="77" applyFont="1" applyFill="1"/>
    <xf numFmtId="0" fontId="34" fillId="34" borderId="32" xfId="0" applyFont="1" applyFill="1" applyBorder="1" applyAlignment="1">
      <alignment wrapText="1"/>
    </xf>
    <xf numFmtId="0" fontId="34" fillId="38" borderId="43" xfId="0" applyFont="1" applyFill="1" applyBorder="1"/>
    <xf numFmtId="0" fontId="34" fillId="38" borderId="44" xfId="0" applyFont="1" applyFill="1" applyBorder="1"/>
    <xf numFmtId="0" fontId="34" fillId="38" borderId="45" xfId="0" applyFont="1" applyFill="1" applyBorder="1"/>
    <xf numFmtId="1" fontId="34" fillId="34" borderId="40" xfId="77" applyNumberFormat="1" applyFont="1" applyFill="1" applyBorder="1"/>
    <xf numFmtId="2" fontId="34" fillId="34" borderId="0" xfId="0" applyNumberFormat="1" applyFont="1" applyFill="1" applyBorder="1"/>
    <xf numFmtId="2" fontId="34" fillId="34" borderId="35" xfId="0" applyNumberFormat="1" applyFont="1" applyFill="1" applyBorder="1"/>
    <xf numFmtId="0" fontId="13" fillId="38" borderId="41" xfId="77" applyFont="1" applyFill="1" applyBorder="1" applyAlignment="1">
      <alignment horizontal="right" vertical="center" wrapText="1"/>
    </xf>
    <xf numFmtId="0" fontId="13" fillId="38" borderId="41" xfId="77" applyFill="1" applyBorder="1" applyAlignment="1">
      <alignment horizontal="right" vertical="center" wrapText="1"/>
    </xf>
    <xf numFmtId="0" fontId="13" fillId="38" borderId="42" xfId="77" applyFont="1" applyFill="1" applyBorder="1" applyAlignment="1">
      <alignment horizontal="right" vertical="center" wrapText="1"/>
    </xf>
    <xf numFmtId="0" fontId="34" fillId="36" borderId="41" xfId="77" applyFont="1" applyFill="1" applyBorder="1" applyAlignment="1">
      <alignment horizontal="right" vertical="center" wrapText="1"/>
    </xf>
    <xf numFmtId="0" fontId="34" fillId="36" borderId="42" xfId="77" applyFont="1" applyFill="1" applyBorder="1" applyAlignment="1">
      <alignment horizontal="right"/>
    </xf>
    <xf numFmtId="0" fontId="34" fillId="36" borderId="37" xfId="77" applyFont="1" applyFill="1" applyBorder="1" applyAlignment="1">
      <alignment horizontal="right"/>
    </xf>
    <xf numFmtId="2" fontId="34" fillId="36" borderId="37" xfId="77" applyNumberFormat="1" applyFont="1" applyFill="1" applyBorder="1" applyAlignment="1">
      <alignment horizontal="right"/>
    </xf>
    <xf numFmtId="0" fontId="34" fillId="36" borderId="40" xfId="77" applyFont="1" applyFill="1" applyBorder="1" applyAlignment="1">
      <alignment horizontal="right"/>
    </xf>
    <xf numFmtId="2" fontId="34" fillId="36" borderId="0" xfId="77" applyNumberFormat="1" applyFont="1" applyFill="1" applyBorder="1" applyAlignment="1">
      <alignment horizontal="right"/>
    </xf>
    <xf numFmtId="1" fontId="34" fillId="36" borderId="0" xfId="77" applyNumberFormat="1" applyFont="1" applyFill="1" applyBorder="1" applyAlignment="1">
      <alignment horizontal="right"/>
    </xf>
    <xf numFmtId="1" fontId="34" fillId="36" borderId="35" xfId="77" applyNumberFormat="1" applyFont="1" applyFill="1" applyBorder="1" applyAlignment="1">
      <alignment horizontal="right"/>
    </xf>
    <xf numFmtId="0" fontId="34" fillId="36" borderId="39" xfId="77" applyFont="1" applyFill="1" applyBorder="1" applyAlignment="1">
      <alignment horizontal="right"/>
    </xf>
    <xf numFmtId="1" fontId="34" fillId="37" borderId="32" xfId="77" applyNumberFormat="1" applyFont="1" applyFill="1" applyBorder="1"/>
    <xf numFmtId="0" fontId="34" fillId="37" borderId="33" xfId="77" applyFont="1" applyFill="1" applyBorder="1"/>
    <xf numFmtId="0" fontId="34" fillId="37" borderId="34" xfId="77" applyFont="1" applyFill="1" applyBorder="1"/>
    <xf numFmtId="0" fontId="41" fillId="37" borderId="37" xfId="77" applyFont="1" applyFill="1" applyBorder="1" applyAlignment="1">
      <alignment vertical="center" wrapText="1"/>
    </xf>
    <xf numFmtId="1" fontId="41" fillId="37" borderId="37" xfId="77" applyNumberFormat="1" applyFont="1" applyFill="1" applyBorder="1"/>
    <xf numFmtId="1" fontId="41" fillId="37" borderId="0" xfId="77" applyNumberFormat="1" applyFont="1" applyFill="1" applyBorder="1"/>
    <xf numFmtId="1" fontId="41" fillId="35" borderId="0" xfId="77" applyNumberFormat="1" applyFont="1" applyFill="1" applyAlignment="1">
      <alignment horizontal="right"/>
    </xf>
    <xf numFmtId="0" fontId="41" fillId="37" borderId="32" xfId="77" applyFont="1" applyFill="1" applyBorder="1" applyAlignment="1">
      <alignment vertical="center" wrapText="1"/>
    </xf>
    <xf numFmtId="0" fontId="41" fillId="37" borderId="38" xfId="77" applyFont="1" applyFill="1" applyBorder="1" applyAlignment="1">
      <alignment vertical="center" wrapText="1"/>
    </xf>
    <xf numFmtId="0" fontId="2" fillId="35" borderId="0" xfId="0" applyFont="1" applyFill="1" applyBorder="1" applyAlignment="1">
      <alignment vertical="top" textRotation="180"/>
    </xf>
    <xf numFmtId="164" fontId="34" fillId="34" borderId="0" xfId="0" applyNumberFormat="1" applyFont="1" applyFill="1" applyBorder="1"/>
    <xf numFmtId="0" fontId="13" fillId="37" borderId="33" xfId="77" applyFont="1" applyFill="1" applyBorder="1" applyAlignment="1">
      <alignment vertical="center" wrapText="1"/>
    </xf>
    <xf numFmtId="0" fontId="13" fillId="37" borderId="0" xfId="77" applyFont="1" applyFill="1" applyBorder="1" applyAlignment="1">
      <alignment vertical="center" wrapText="1"/>
    </xf>
    <xf numFmtId="0" fontId="41" fillId="37" borderId="0" xfId="77" applyFont="1" applyFill="1" applyBorder="1" applyAlignment="1">
      <alignment vertical="center" wrapText="1"/>
    </xf>
    <xf numFmtId="0" fontId="13" fillId="37" borderId="40" xfId="77" applyFont="1" applyFill="1" applyBorder="1" applyAlignment="1">
      <alignment vertical="center" wrapText="1"/>
    </xf>
    <xf numFmtId="0" fontId="46" fillId="34" borderId="33" xfId="0" applyFont="1" applyFill="1" applyBorder="1"/>
    <xf numFmtId="0" fontId="46" fillId="34" borderId="0" xfId="0" applyFont="1" applyFill="1" applyBorder="1"/>
    <xf numFmtId="0" fontId="47" fillId="34" borderId="0" xfId="0" applyFont="1" applyFill="1" applyBorder="1"/>
    <xf numFmtId="0" fontId="48" fillId="37" borderId="0" xfId="0" applyFont="1" applyFill="1"/>
    <xf numFmtId="0" fontId="43" fillId="33" borderId="0" xfId="0" applyFont="1" applyFill="1"/>
    <xf numFmtId="0" fontId="34" fillId="33" borderId="0" xfId="0" applyFont="1" applyFill="1" applyAlignment="1">
      <alignment horizontal="left"/>
    </xf>
    <xf numFmtId="0" fontId="49" fillId="34" borderId="0" xfId="0" applyFont="1" applyFill="1" applyBorder="1"/>
    <xf numFmtId="0" fontId="49" fillId="34" borderId="35" xfId="0" applyFont="1" applyFill="1" applyBorder="1"/>
    <xf numFmtId="0" fontId="50" fillId="34" borderId="35" xfId="0" applyFont="1" applyFill="1" applyBorder="1"/>
    <xf numFmtId="164" fontId="13" fillId="37" borderId="40" xfId="77" applyNumberFormat="1" applyFill="1" applyBorder="1"/>
    <xf numFmtId="164" fontId="13" fillId="37" borderId="39" xfId="77" applyNumberFormat="1" applyFont="1" applyFill="1" applyBorder="1" applyAlignment="1">
      <alignment horizontal="right"/>
    </xf>
    <xf numFmtId="0" fontId="51" fillId="34" borderId="33" xfId="77" applyFont="1" applyFill="1" applyBorder="1"/>
    <xf numFmtId="0" fontId="51" fillId="36" borderId="0" xfId="77" applyFont="1" applyFill="1" applyBorder="1"/>
    <xf numFmtId="0" fontId="51" fillId="34" borderId="40" xfId="77" applyFont="1" applyFill="1" applyBorder="1"/>
    <xf numFmtId="0" fontId="51" fillId="33" borderId="0" xfId="0" applyFont="1" applyFill="1"/>
    <xf numFmtId="0" fontId="51" fillId="34" borderId="34" xfId="77" applyFont="1" applyFill="1" applyBorder="1"/>
    <xf numFmtId="164" fontId="34" fillId="36" borderId="0" xfId="77" applyNumberFormat="1" applyFont="1" applyFill="1" applyBorder="1"/>
    <xf numFmtId="0" fontId="51" fillId="34" borderId="0" xfId="77" applyFont="1" applyFill="1" applyBorder="1"/>
    <xf numFmtId="1" fontId="51" fillId="36" borderId="35" xfId="77" applyNumberFormat="1" applyFont="1" applyFill="1" applyBorder="1"/>
    <xf numFmtId="0" fontId="34" fillId="34" borderId="34" xfId="77" applyFont="1" applyFill="1" applyBorder="1"/>
    <xf numFmtId="0" fontId="13" fillId="34" borderId="39" xfId="77" quotePrefix="1" applyFont="1" applyFill="1" applyBorder="1" applyAlignment="1">
      <alignment horizontal="right"/>
    </xf>
    <xf numFmtId="0" fontId="13" fillId="34" borderId="35" xfId="77" quotePrefix="1" applyFont="1" applyFill="1" applyBorder="1"/>
    <xf numFmtId="0" fontId="52" fillId="35" borderId="0" xfId="77" applyFont="1" applyFill="1"/>
    <xf numFmtId="0" fontId="53" fillId="33" borderId="0" xfId="0" applyFont="1" applyFill="1"/>
    <xf numFmtId="0" fontId="53" fillId="36" borderId="33" xfId="77" applyFont="1" applyFill="1" applyBorder="1"/>
    <xf numFmtId="0" fontId="53" fillId="36" borderId="34" xfId="77" applyFont="1" applyFill="1" applyBorder="1"/>
    <xf numFmtId="0" fontId="46" fillId="36" borderId="33" xfId="77" applyFont="1" applyFill="1" applyBorder="1"/>
    <xf numFmtId="0" fontId="46" fillId="33" borderId="0" xfId="0" applyFont="1" applyFill="1"/>
    <xf numFmtId="0" fontId="52" fillId="35" borderId="0" xfId="77" applyFont="1" applyFill="1" applyAlignment="1">
      <alignment horizontal="right"/>
    </xf>
    <xf numFmtId="2" fontId="53" fillId="34" borderId="40" xfId="77" quotePrefix="1" applyNumberFormat="1" applyFont="1" applyFill="1" applyBorder="1" applyAlignment="1">
      <alignment horizontal="right"/>
    </xf>
    <xf numFmtId="2" fontId="46" fillId="34" borderId="40" xfId="77" quotePrefix="1" applyNumberFormat="1" applyFont="1" applyFill="1" applyBorder="1" applyAlignment="1">
      <alignment horizontal="right"/>
    </xf>
    <xf numFmtId="2" fontId="53" fillId="34" borderId="0" xfId="77" quotePrefix="1" applyNumberFormat="1" applyFont="1" applyFill="1" applyBorder="1"/>
    <xf numFmtId="2" fontId="46" fillId="34" borderId="0" xfId="77" quotePrefix="1" applyNumberFormat="1" applyFont="1" applyFill="1" applyBorder="1"/>
    <xf numFmtId="2" fontId="53" fillId="34" borderId="35" xfId="77" quotePrefix="1" applyNumberFormat="1" applyFont="1" applyFill="1" applyBorder="1"/>
    <xf numFmtId="2" fontId="53" fillId="34" borderId="39" xfId="77" quotePrefix="1" applyNumberFormat="1" applyFont="1" applyFill="1" applyBorder="1" applyAlignment="1">
      <alignment horizontal="right"/>
    </xf>
    <xf numFmtId="0" fontId="34" fillId="34" borderId="32" xfId="77" applyFont="1" applyFill="1" applyBorder="1" applyAlignment="1">
      <alignment vertical="center"/>
    </xf>
    <xf numFmtId="0" fontId="30" fillId="34" borderId="37" xfId="77" quotePrefix="1" applyFont="1" applyFill="1" applyBorder="1" applyAlignment="1">
      <alignment vertical="center"/>
    </xf>
    <xf numFmtId="0" fontId="30" fillId="34" borderId="38" xfId="77" quotePrefix="1" applyFont="1" applyFill="1" applyBorder="1" applyAlignment="1">
      <alignment horizontal="right" vertical="center"/>
    </xf>
    <xf numFmtId="0" fontId="34" fillId="33" borderId="0" xfId="0" applyFont="1" applyFill="1" applyAlignment="1">
      <alignment horizontal="right" vertical="center"/>
    </xf>
    <xf numFmtId="1" fontId="51" fillId="36" borderId="0" xfId="77" applyNumberFormat="1" applyFont="1" applyFill="1" applyBorder="1"/>
    <xf numFmtId="0" fontId="34" fillId="36" borderId="0" xfId="0" applyFont="1" applyFill="1" applyBorder="1"/>
    <xf numFmtId="0" fontId="34" fillId="36" borderId="32" xfId="77" applyFont="1" applyFill="1" applyBorder="1" applyAlignment="1">
      <alignment vertical="center"/>
    </xf>
    <xf numFmtId="0" fontId="30" fillId="36" borderId="37" xfId="77" quotePrefix="1" applyFont="1" applyFill="1" applyBorder="1" applyAlignment="1">
      <alignment vertical="center"/>
    </xf>
    <xf numFmtId="0" fontId="30" fillId="36" borderId="38" xfId="77" quotePrefix="1" applyFont="1" applyFill="1" applyBorder="1" applyAlignment="1">
      <alignment horizontal="right" vertical="center"/>
    </xf>
    <xf numFmtId="0" fontId="34" fillId="36" borderId="35" xfId="0" applyFont="1" applyFill="1" applyBorder="1"/>
    <xf numFmtId="0" fontId="34" fillId="36" borderId="33" xfId="0" applyFont="1" applyFill="1" applyBorder="1"/>
    <xf numFmtId="0" fontId="34" fillId="36" borderId="34" xfId="0" applyFont="1" applyFill="1" applyBorder="1"/>
    <xf numFmtId="1" fontId="34" fillId="36" borderId="35" xfId="77" applyNumberFormat="1" applyFont="1" applyFill="1" applyBorder="1"/>
    <xf numFmtId="1" fontId="34" fillId="36" borderId="40" xfId="0" applyNumberFormat="1" applyFont="1" applyFill="1" applyBorder="1"/>
    <xf numFmtId="1" fontId="34" fillId="36" borderId="39" xfId="0" applyNumberFormat="1" applyFont="1" applyFill="1" applyBorder="1"/>
    <xf numFmtId="0" fontId="43" fillId="34" borderId="32" xfId="0" applyFont="1" applyFill="1" applyBorder="1" applyAlignment="1">
      <alignment vertical="center"/>
    </xf>
    <xf numFmtId="0" fontId="43" fillId="34" borderId="37" xfId="0" applyFont="1" applyFill="1" applyBorder="1" applyAlignment="1">
      <alignment vertical="center"/>
    </xf>
    <xf numFmtId="0" fontId="43" fillId="33" borderId="0" xfId="0" applyFont="1" applyFill="1" applyAlignment="1">
      <alignment vertical="center"/>
    </xf>
    <xf numFmtId="0" fontId="43" fillId="34" borderId="38" xfId="0" applyFont="1" applyFill="1" applyBorder="1" applyAlignment="1">
      <alignment vertical="center"/>
    </xf>
    <xf numFmtId="0" fontId="54" fillId="34" borderId="37" xfId="0" applyFont="1" applyFill="1" applyBorder="1" applyAlignment="1">
      <alignment vertical="center"/>
    </xf>
    <xf numFmtId="0" fontId="43" fillId="34" borderId="33" xfId="0" applyFont="1" applyFill="1" applyBorder="1" applyAlignment="1">
      <alignment vertical="center"/>
    </xf>
    <xf numFmtId="0" fontId="43" fillId="34" borderId="0" xfId="0" applyFont="1" applyFill="1" applyBorder="1" applyAlignment="1">
      <alignment vertical="center"/>
    </xf>
    <xf numFmtId="0" fontId="43" fillId="34" borderId="40" xfId="0" applyFont="1" applyFill="1" applyBorder="1" applyAlignment="1">
      <alignment vertical="center"/>
    </xf>
    <xf numFmtId="1" fontId="34" fillId="34" borderId="33" xfId="0" applyNumberFormat="1" applyFont="1" applyFill="1" applyBorder="1"/>
    <xf numFmtId="0" fontId="55" fillId="34" borderId="34" xfId="0" applyFont="1" applyFill="1" applyBorder="1"/>
    <xf numFmtId="0" fontId="34" fillId="29" borderId="37" xfId="0" applyFont="1" applyFill="1" applyBorder="1" applyAlignment="1">
      <alignment vertical="center"/>
    </xf>
    <xf numFmtId="0" fontId="34" fillId="33" borderId="0" xfId="0" applyFont="1" applyFill="1" applyBorder="1"/>
    <xf numFmtId="168" fontId="34" fillId="33" borderId="0" xfId="0" applyNumberFormat="1" applyFont="1" applyFill="1"/>
    <xf numFmtId="0" fontId="52" fillId="35" borderId="0" xfId="77" applyFont="1" applyFill="1" applyAlignment="1">
      <alignment horizontal="left"/>
    </xf>
    <xf numFmtId="1" fontId="55" fillId="34" borderId="40" xfId="0" applyNumberFormat="1" applyFont="1" applyFill="1" applyBorder="1"/>
    <xf numFmtId="0" fontId="34" fillId="39" borderId="0" xfId="0" applyFont="1" applyFill="1" applyBorder="1"/>
    <xf numFmtId="1" fontId="52" fillId="35" borderId="0" xfId="77" applyNumberFormat="1" applyFont="1" applyFill="1" applyAlignment="1">
      <alignment horizontal="right"/>
    </xf>
    <xf numFmtId="1" fontId="52" fillId="35" borderId="0" xfId="77" applyNumberFormat="1" applyFont="1" applyFill="1" applyAlignment="1">
      <alignment horizontal="left"/>
    </xf>
    <xf numFmtId="1" fontId="52" fillId="35" borderId="0" xfId="77" quotePrefix="1" applyNumberFormat="1" applyFont="1" applyFill="1" applyAlignment="1">
      <alignment horizontal="right"/>
    </xf>
    <xf numFmtId="0" fontId="46" fillId="34" borderId="35" xfId="0" applyFont="1" applyFill="1" applyBorder="1"/>
    <xf numFmtId="0" fontId="46" fillId="37" borderId="0" xfId="0" applyFont="1" applyFill="1" applyAlignment="1">
      <alignment vertical="center"/>
    </xf>
    <xf numFmtId="0" fontId="46" fillId="37" borderId="0" xfId="0" applyFont="1" applyFill="1"/>
    <xf numFmtId="0" fontId="43" fillId="36" borderId="37" xfId="77" quotePrefix="1" applyFont="1" applyFill="1" applyBorder="1" applyAlignment="1">
      <alignment vertical="center"/>
    </xf>
    <xf numFmtId="0" fontId="43" fillId="36" borderId="38" xfId="77" quotePrefix="1" applyFont="1" applyFill="1" applyBorder="1" applyAlignment="1">
      <alignment horizontal="right" vertical="center"/>
    </xf>
    <xf numFmtId="2" fontId="47" fillId="34" borderId="0" xfId="77" quotePrefix="1" applyNumberFormat="1" applyFont="1" applyFill="1" applyBorder="1"/>
    <xf numFmtId="1" fontId="34" fillId="34" borderId="35" xfId="0" applyNumberFormat="1" applyFont="1" applyFill="1" applyBorder="1"/>
    <xf numFmtId="1" fontId="34" fillId="34" borderId="39" xfId="0" applyNumberFormat="1" applyFont="1" applyFill="1" applyBorder="1"/>
    <xf numFmtId="1" fontId="34" fillId="34" borderId="34" xfId="0" applyNumberFormat="1" applyFont="1" applyFill="1" applyBorder="1"/>
    <xf numFmtId="1" fontId="47" fillId="36" borderId="0" xfId="77" applyNumberFormat="1" applyFont="1" applyFill="1" applyBorder="1"/>
    <xf numFmtId="1" fontId="47" fillId="36" borderId="35" xfId="0" applyNumberFormat="1" applyFont="1" applyFill="1" applyBorder="1"/>
    <xf numFmtId="2" fontId="34" fillId="33" borderId="0" xfId="0" applyNumberFormat="1" applyFont="1" applyFill="1"/>
    <xf numFmtId="1" fontId="47" fillId="34" borderId="33" xfId="0" applyNumberFormat="1" applyFont="1" applyFill="1" applyBorder="1"/>
    <xf numFmtId="1" fontId="47" fillId="34" borderId="0" xfId="0" applyNumberFormat="1" applyFont="1" applyFill="1" applyBorder="1"/>
    <xf numFmtId="1" fontId="56" fillId="34" borderId="40" xfId="0" applyNumberFormat="1" applyFont="1" applyFill="1" applyBorder="1"/>
    <xf numFmtId="1" fontId="47" fillId="34" borderId="40" xfId="0" applyNumberFormat="1" applyFont="1" applyFill="1" applyBorder="1"/>
    <xf numFmtId="0" fontId="47" fillId="29" borderId="37" xfId="0" applyFont="1" applyFill="1" applyBorder="1" applyAlignment="1">
      <alignment vertical="center"/>
    </xf>
    <xf numFmtId="0" fontId="46" fillId="36" borderId="0" xfId="0" applyFont="1" applyFill="1" applyBorder="1"/>
    <xf numFmtId="164" fontId="47" fillId="36" borderId="0" xfId="0" applyNumberFormat="1" applyFont="1" applyFill="1" applyBorder="1"/>
    <xf numFmtId="0" fontId="47" fillId="36" borderId="0" xfId="0" applyFont="1" applyFill="1" applyBorder="1"/>
    <xf numFmtId="0" fontId="51" fillId="36" borderId="39" xfId="77" applyFont="1" applyFill="1" applyBorder="1"/>
    <xf numFmtId="0" fontId="34" fillId="38" borderId="0" xfId="0" applyFont="1" applyFill="1" applyBorder="1"/>
    <xf numFmtId="0" fontId="34" fillId="38" borderId="39" xfId="0" applyFont="1" applyFill="1" applyBorder="1"/>
    <xf numFmtId="1" fontId="56" fillId="36" borderId="0" xfId="77" applyNumberFormat="1" applyFont="1" applyFill="1" applyBorder="1"/>
    <xf numFmtId="0" fontId="2" fillId="35" borderId="0" xfId="0" applyFont="1" applyFill="1" applyBorder="1" applyAlignment="1">
      <alignment horizontal="left" vertical="top" textRotation="180"/>
    </xf>
    <xf numFmtId="0" fontId="34" fillId="29" borderId="36" xfId="0" applyFont="1" applyFill="1" applyBorder="1" applyAlignment="1">
      <alignment horizontal="left" vertical="center"/>
    </xf>
    <xf numFmtId="0" fontId="34" fillId="29" borderId="41" xfId="0" applyFont="1" applyFill="1" applyBorder="1" applyAlignment="1">
      <alignment horizontal="left" vertical="center"/>
    </xf>
    <xf numFmtId="0" fontId="34" fillId="29" borderId="32" xfId="77" applyFont="1" applyFill="1" applyBorder="1" applyAlignment="1">
      <alignment horizontal="left" vertical="center" wrapText="1"/>
    </xf>
    <xf numFmtId="0" fontId="34" fillId="29" borderId="37" xfId="77" applyFont="1" applyFill="1" applyBorder="1" applyAlignment="1">
      <alignment horizontal="left" vertical="center" wrapText="1"/>
    </xf>
    <xf numFmtId="0" fontId="34" fillId="29" borderId="38" xfId="77" applyFont="1" applyFill="1" applyBorder="1" applyAlignment="1">
      <alignment horizontal="left" vertical="center" wrapText="1"/>
    </xf>
    <xf numFmtId="0" fontId="2" fillId="35" borderId="33" xfId="0" applyFont="1" applyFill="1" applyBorder="1" applyAlignment="1">
      <alignment horizontal="left" vertical="top" textRotation="180"/>
    </xf>
    <xf numFmtId="0" fontId="34" fillId="29" borderId="42" xfId="0" applyFont="1" applyFill="1" applyBorder="1" applyAlignment="1">
      <alignment horizontal="left" vertical="center"/>
    </xf>
    <xf numFmtId="0" fontId="34" fillId="29" borderId="0" xfId="0" applyFont="1" applyFill="1" applyAlignment="1">
      <alignment horizontal="left" vertical="center"/>
    </xf>
    <xf numFmtId="0" fontId="9" fillId="29" borderId="31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9" fillId="29" borderId="30" xfId="0" applyFont="1" applyFill="1" applyBorder="1" applyAlignment="1">
      <alignment horizontal="center" vertical="center" wrapText="1"/>
    </xf>
    <xf numFmtId="0" fontId="7" fillId="29" borderId="31" xfId="0" applyFont="1" applyFill="1" applyBorder="1" applyAlignment="1">
      <alignment horizontal="center" vertical="center" wrapText="1"/>
    </xf>
    <xf numFmtId="0" fontId="7" fillId="29" borderId="29" xfId="0" applyFont="1" applyFill="1" applyBorder="1" applyAlignment="1">
      <alignment horizontal="center" vertical="center" wrapText="1"/>
    </xf>
    <xf numFmtId="0" fontId="6" fillId="30" borderId="25" xfId="0" applyFont="1" applyFill="1" applyBorder="1" applyAlignment="1">
      <alignment horizontal="center" vertical="center"/>
    </xf>
    <xf numFmtId="0" fontId="6" fillId="30" borderId="26" xfId="0" applyFont="1" applyFill="1" applyBorder="1" applyAlignment="1">
      <alignment horizontal="center" vertical="center"/>
    </xf>
    <xf numFmtId="0" fontId="6" fillId="30" borderId="27" xfId="0" applyFont="1" applyFill="1" applyBorder="1" applyAlignment="1">
      <alignment horizontal="center" vertical="center"/>
    </xf>
    <xf numFmtId="0" fontId="9" fillId="30" borderId="28" xfId="0" applyFont="1" applyFill="1" applyBorder="1" applyAlignment="1">
      <alignment horizontal="center" vertical="center" wrapText="1"/>
    </xf>
    <xf numFmtId="0" fontId="9" fillId="30" borderId="29" xfId="0" applyFont="1" applyFill="1" applyBorder="1" applyAlignment="1">
      <alignment horizontal="center" vertical="center" wrapText="1"/>
    </xf>
    <xf numFmtId="0" fontId="9" fillId="30" borderId="29" xfId="0" applyFont="1" applyFill="1" applyBorder="1" applyAlignment="1">
      <alignment horizontal="center" vertical="center"/>
    </xf>
    <xf numFmtId="0" fontId="9" fillId="30" borderId="30" xfId="0" applyFont="1" applyFill="1" applyBorder="1" applyAlignment="1">
      <alignment horizontal="center" vertical="center"/>
    </xf>
    <xf numFmtId="0" fontId="7" fillId="30" borderId="31" xfId="0" applyFont="1" applyFill="1" applyBorder="1" applyAlignment="1">
      <alignment horizontal="center" vertical="center" wrapText="1"/>
    </xf>
    <xf numFmtId="0" fontId="7" fillId="30" borderId="29" xfId="0" applyFont="1" applyFill="1" applyBorder="1" applyAlignment="1">
      <alignment horizontal="center" vertical="center" wrapText="1"/>
    </xf>
    <xf numFmtId="0" fontId="9" fillId="30" borderId="31" xfId="0" applyFont="1" applyFill="1" applyBorder="1" applyAlignment="1">
      <alignment horizontal="center" vertical="center" wrapText="1"/>
    </xf>
    <xf numFmtId="0" fontId="9" fillId="30" borderId="30" xfId="0" applyFont="1" applyFill="1" applyBorder="1" applyAlignment="1">
      <alignment horizontal="center" vertical="center" wrapText="1"/>
    </xf>
    <xf numFmtId="0" fontId="8" fillId="30" borderId="31" xfId="0" applyFont="1" applyFill="1" applyBorder="1" applyAlignment="1">
      <alignment horizontal="center" vertical="center" wrapText="1"/>
    </xf>
    <xf numFmtId="0" fontId="8" fillId="30" borderId="29" xfId="0" applyFont="1" applyFill="1" applyBorder="1" applyAlignment="1">
      <alignment horizontal="center" vertical="center" wrapText="1"/>
    </xf>
    <xf numFmtId="0" fontId="6" fillId="29" borderId="25" xfId="0" applyFont="1" applyFill="1" applyBorder="1" applyAlignment="1">
      <alignment horizontal="center" vertical="center"/>
    </xf>
    <xf numFmtId="0" fontId="6" fillId="29" borderId="2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center" vertical="center"/>
    </xf>
    <xf numFmtId="0" fontId="8" fillId="29" borderId="31" xfId="0" applyFont="1" applyFill="1" applyBorder="1" applyAlignment="1">
      <alignment horizontal="center" vertical="center" wrapText="1"/>
    </xf>
    <xf numFmtId="0" fontId="8" fillId="29" borderId="29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/>
    </xf>
    <xf numFmtId="0" fontId="9" fillId="29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89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Akzent1" xfId="7" xr:uid="{00000000-0005-0000-0000-000006000000}"/>
    <cellStyle name="20% - Akzent2" xfId="8" xr:uid="{00000000-0005-0000-0000-000007000000}"/>
    <cellStyle name="20% - Akzent3" xfId="9" xr:uid="{00000000-0005-0000-0000-000008000000}"/>
    <cellStyle name="20% - Akzent4" xfId="10" xr:uid="{00000000-0005-0000-0000-000009000000}"/>
    <cellStyle name="20% - Akzent5" xfId="11" xr:uid="{00000000-0005-0000-0000-00000A000000}"/>
    <cellStyle name="20% - Akzent6" xfId="12" xr:uid="{00000000-0005-0000-0000-00000B000000}"/>
    <cellStyle name="40% - Accent1" xfId="13" xr:uid="{00000000-0005-0000-0000-00000C000000}"/>
    <cellStyle name="40% - Accent2" xfId="14" xr:uid="{00000000-0005-0000-0000-00000D000000}"/>
    <cellStyle name="40% - Accent3" xfId="15" xr:uid="{00000000-0005-0000-0000-00000E000000}"/>
    <cellStyle name="40% - Accent4" xfId="16" xr:uid="{00000000-0005-0000-0000-00000F000000}"/>
    <cellStyle name="40% - Accent5" xfId="17" xr:uid="{00000000-0005-0000-0000-000010000000}"/>
    <cellStyle name="40% - Accent6" xfId="18" xr:uid="{00000000-0005-0000-0000-000011000000}"/>
    <cellStyle name="40% - Akzent1" xfId="19" xr:uid="{00000000-0005-0000-0000-000012000000}"/>
    <cellStyle name="40% - Akzent2" xfId="20" xr:uid="{00000000-0005-0000-0000-000013000000}"/>
    <cellStyle name="40% - Akzent3" xfId="21" xr:uid="{00000000-0005-0000-0000-000014000000}"/>
    <cellStyle name="40% - Akzent4" xfId="22" xr:uid="{00000000-0005-0000-0000-000015000000}"/>
    <cellStyle name="40% - Akzent5" xfId="23" xr:uid="{00000000-0005-0000-0000-000016000000}"/>
    <cellStyle name="40% - Akzent6" xfId="24" xr:uid="{00000000-0005-0000-0000-000017000000}"/>
    <cellStyle name="60% - Accent1" xfId="25" xr:uid="{00000000-0005-0000-0000-000018000000}"/>
    <cellStyle name="60% - Accent2" xfId="26" xr:uid="{00000000-0005-0000-0000-000019000000}"/>
    <cellStyle name="60% - Accent3" xfId="27" xr:uid="{00000000-0005-0000-0000-00001A000000}"/>
    <cellStyle name="60% - Accent4" xfId="28" xr:uid="{00000000-0005-0000-0000-00001B000000}"/>
    <cellStyle name="60% - Accent5" xfId="29" xr:uid="{00000000-0005-0000-0000-00001C000000}"/>
    <cellStyle name="60% - Accent6" xfId="30" xr:uid="{00000000-0005-0000-0000-00001D000000}"/>
    <cellStyle name="60% - Akzent1" xfId="31" xr:uid="{00000000-0005-0000-0000-00001E000000}"/>
    <cellStyle name="60% - Akzent2" xfId="32" xr:uid="{00000000-0005-0000-0000-00001F000000}"/>
    <cellStyle name="60% - Akzent3" xfId="33" xr:uid="{00000000-0005-0000-0000-000020000000}"/>
    <cellStyle name="60% - Akzent4" xfId="34" xr:uid="{00000000-0005-0000-0000-000021000000}"/>
    <cellStyle name="60% - Akzent5" xfId="35" xr:uid="{00000000-0005-0000-0000-000022000000}"/>
    <cellStyle name="60% - Akz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Akzent1" xfId="43" builtinId="29" customBuiltin="1"/>
    <cellStyle name="Akzent2" xfId="44" builtinId="33" customBuiltin="1"/>
    <cellStyle name="Akzent3" xfId="45" builtinId="37" customBuiltin="1"/>
    <cellStyle name="Akzent4" xfId="46" builtinId="41" customBuiltin="1"/>
    <cellStyle name="Akzent5" xfId="47" builtinId="45" customBuiltin="1"/>
    <cellStyle name="Akzent6" xfId="48" builtinId="49" customBuiltin="1"/>
    <cellStyle name="Ausgabe" xfId="49" builtinId="21" customBuiltin="1"/>
    <cellStyle name="Bad" xfId="50" xr:uid="{00000000-0005-0000-0000-000031000000}"/>
    <cellStyle name="Berechnung" xfId="51" builtinId="22" customBuiltin="1"/>
    <cellStyle name="Bold GHG Numbers (0.00)" xfId="52" xr:uid="{00000000-0005-0000-0000-000033000000}"/>
    <cellStyle name="Calculation" xfId="53" xr:uid="{00000000-0005-0000-0000-000034000000}"/>
    <cellStyle name="Check Cell" xfId="54" xr:uid="{00000000-0005-0000-0000-000035000000}"/>
    <cellStyle name="Eingabe" xfId="55" builtinId="20" customBuiltin="1"/>
    <cellStyle name="Ergebnis" xfId="56" builtinId="25" customBuiltin="1"/>
    <cellStyle name="Erklärender Text" xfId="57" builtinId="53" customBuiltin="1"/>
    <cellStyle name="Euro" xfId="58" xr:uid="{00000000-0005-0000-0000-000039000000}"/>
    <cellStyle name="Explanatory Text" xfId="59" xr:uid="{00000000-0005-0000-0000-00003A000000}"/>
    <cellStyle name="Good" xfId="60" xr:uid="{00000000-0005-0000-0000-00003B000000}"/>
    <cellStyle name="Gut" xfId="61" builtinId="26" customBuiltin="1"/>
    <cellStyle name="Heading 1" xfId="62" xr:uid="{00000000-0005-0000-0000-00003D000000}"/>
    <cellStyle name="Heading 2" xfId="63" xr:uid="{00000000-0005-0000-0000-00003E000000}"/>
    <cellStyle name="Heading 3" xfId="64" xr:uid="{00000000-0005-0000-0000-00003F000000}"/>
    <cellStyle name="Heading 4" xfId="65" xr:uid="{00000000-0005-0000-0000-000040000000}"/>
    <cellStyle name="Input" xfId="66" xr:uid="{00000000-0005-0000-0000-000041000000}"/>
    <cellStyle name="Linked Cell" xfId="67" xr:uid="{00000000-0005-0000-0000-000042000000}"/>
    <cellStyle name="Neutral" xfId="68" builtinId="28" customBuiltin="1"/>
    <cellStyle name="Normal 2" xfId="69" xr:uid="{00000000-0005-0000-0000-000044000000}"/>
    <cellStyle name="Normal_AppendixAU" xfId="70" xr:uid="{00000000-0005-0000-0000-000045000000}"/>
    <cellStyle name="Normalny_PL_AssumptionLPP2010_hz17.03" xfId="71" xr:uid="{00000000-0005-0000-0000-000046000000}"/>
    <cellStyle name="Note" xfId="72" xr:uid="{00000000-0005-0000-0000-000047000000}"/>
    <cellStyle name="Notiz" xfId="73" builtinId="10" customBuiltin="1"/>
    <cellStyle name="Output" xfId="74" xr:uid="{00000000-0005-0000-0000-000049000000}"/>
    <cellStyle name="Schlecht" xfId="75" builtinId="27" customBuiltin="1"/>
    <cellStyle name="Standard" xfId="0" builtinId="0"/>
    <cellStyle name="Standard 2" xfId="76" xr:uid="{00000000-0005-0000-0000-00004C000000}"/>
    <cellStyle name="Standard_data" xfId="77" xr:uid="{00000000-0005-0000-0000-00004D000000}"/>
    <cellStyle name="Title" xfId="78" xr:uid="{00000000-0005-0000-0000-00004E000000}"/>
    <cellStyle name="Total" xfId="79" xr:uid="{00000000-0005-0000-0000-00004F000000}"/>
    <cellStyle name="Überschrift" xfId="80" builtinId="15" customBuiltin="1"/>
    <cellStyle name="Überschrift 1" xfId="81" builtinId="16" customBuiltin="1"/>
    <cellStyle name="Überschrift 2" xfId="82" builtinId="17" customBuiltin="1"/>
    <cellStyle name="Überschrift 3" xfId="83" builtinId="18" customBuiltin="1"/>
    <cellStyle name="Überschrift 4" xfId="84" builtinId="19" customBuiltin="1"/>
    <cellStyle name="Verknüpfte Zelle" xfId="85" builtinId="24" customBuiltin="1"/>
    <cellStyle name="Warnender Text" xfId="86" builtinId="11" customBuiltin="1"/>
    <cellStyle name="Warning Text" xfId="87" xr:uid="{00000000-0005-0000-0000-000057000000}"/>
    <cellStyle name="Zelle überprüfen" xfId="88" builtinId="23" customBuiltin="1"/>
  </cellStyles>
  <dxfs count="6">
    <dxf>
      <font>
        <condense val="0"/>
        <extend val="0"/>
        <color indexed="47"/>
      </font>
    </dxf>
    <dxf>
      <font>
        <condense val="0"/>
        <extend val="0"/>
        <color indexed="47"/>
      </font>
    </dxf>
    <dxf>
      <font>
        <condense val="0"/>
        <extend val="0"/>
        <color indexed="47"/>
      </font>
    </dxf>
    <dxf>
      <font>
        <color theme="6" tint="0.59996337778862885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  <condense val="0"/>
        <extend val="0"/>
      </font>
      <fill>
        <patternFill>
          <bgColor indexed="5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D861"/>
      <rgbColor rgb="00CCE0AF"/>
      <rgbColor rgb="000000FF"/>
      <rgbColor rgb="00D9D9D9"/>
      <rgbColor rgb="00FFE7AB"/>
      <rgbColor rgb="00EEC702"/>
      <rgbColor rgb="00FF9900"/>
      <rgbColor rgb="003EA345"/>
      <rgbColor rgb="00000080"/>
      <rgbColor rgb="00000000"/>
      <rgbColor rgb="00800080"/>
      <rgbColor rgb="00D857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CCFF"/>
      <rgbColor rgb="00ECF4E2"/>
      <rgbColor rgb="00FFFFFF"/>
      <rgbColor rgb="0099CCFF"/>
      <rgbColor rgb="00FFF3D7"/>
      <rgbColor rgb="00CC99FF"/>
      <rgbColor rgb="00EFF2F9"/>
      <rgbColor rgb="003366FF"/>
      <rgbColor rgb="00DE9DFF"/>
      <rgbColor rgb="00B7B8B9"/>
      <rgbColor rgb="00BDD5ED"/>
      <rgbColor rgb="0069ADDB"/>
      <rgbColor rgb="00135BA6"/>
      <rgbColor rgb="00666699"/>
      <rgbColor rgb="00969696"/>
      <rgbColor rgb="00003366"/>
      <rgbColor rgb="009CC66B"/>
      <rgbColor rgb="00FFFFFF"/>
      <rgbColor rgb="00718C00"/>
      <rgbColor rgb="00993300"/>
      <rgbColor rgb="00993366"/>
      <rgbColor rgb="00333399"/>
      <rgbColor rgb="00333333"/>
    </indexedColors>
    <mruColors>
      <color rgb="FFEFF2F9"/>
      <color rgb="FFBDD5ED"/>
      <color rgb="FF69AD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15555555555552"/>
          <c:y val="5.7039583333333338E-2"/>
          <c:w val="0.77703888888888895"/>
          <c:h val="0.80795972222222223"/>
        </c:manualLayout>
      </c:layout>
      <c:lineChart>
        <c:grouping val="standard"/>
        <c:varyColors val="0"/>
        <c:ser>
          <c:idx val="0"/>
          <c:order val="0"/>
          <c:tx>
            <c:strRef>
              <c:f>demand!$A$7</c:f>
              <c:strCache>
                <c:ptCount val="1"/>
                <c:pt idx="0">
                  <c:v>FRA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demand!$B$19:$J$19</c:f>
              <c:numCache>
                <c:formatCode>0</c:formatCode>
                <c:ptCount val="9"/>
                <c:pt idx="0">
                  <c:v>1433.2190000000001</c:v>
                </c:pt>
                <c:pt idx="1">
                  <c:v>1367.7240000000002</c:v>
                </c:pt>
                <c:pt idx="2">
                  <c:v>1444.6350000000002</c:v>
                </c:pt>
                <c:pt idx="3">
                  <c:v>1404.3</c:v>
                </c:pt>
                <c:pt idx="4">
                  <c:v>1419.3989999999999</c:v>
                </c:pt>
                <c:pt idx="5">
                  <c:v>1415.1320000000001</c:v>
                </c:pt>
                <c:pt idx="6">
                  <c:v>1366.0410000000002</c:v>
                </c:pt>
                <c:pt idx="7">
                  <c:v>1386.0676363636362</c:v>
                </c:pt>
                <c:pt idx="8">
                  <c:v>0</c:v>
                </c:pt>
              </c:numCache>
            </c:numRef>
          </c:cat>
          <c:val>
            <c:numRef>
              <c:f>demand!$B$7:$I$7</c:f>
              <c:numCache>
                <c:formatCode>0</c:formatCode>
                <c:ptCount val="8"/>
                <c:pt idx="0">
                  <c:v>500.339</c:v>
                </c:pt>
                <c:pt idx="1">
                  <c:v>486.226</c:v>
                </c:pt>
                <c:pt idx="2">
                  <c:v>513.548</c:v>
                </c:pt>
                <c:pt idx="3">
                  <c:v>480.07799999999997</c:v>
                </c:pt>
                <c:pt idx="4">
                  <c:v>496.74200000000002</c:v>
                </c:pt>
                <c:pt idx="5">
                  <c:v>500.22500000000002</c:v>
                </c:pt>
                <c:pt idx="6">
                  <c:v>472.08300000000003</c:v>
                </c:pt>
                <c:pt idx="7">
                  <c:v>471.70690909090905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07-4EC7-A766-6E151BF3B06F}"/>
            </c:ext>
          </c:extLst>
        </c:ser>
        <c:ser>
          <c:idx val="1"/>
          <c:order val="1"/>
          <c:tx>
            <c:strRef>
              <c:f>demand!$A$8</c:f>
              <c:strCache>
                <c:ptCount val="1"/>
                <c:pt idx="0">
                  <c:v>GER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demand!$B$19:$J$19</c:f>
              <c:numCache>
                <c:formatCode>0</c:formatCode>
                <c:ptCount val="9"/>
                <c:pt idx="0">
                  <c:v>1433.2190000000001</c:v>
                </c:pt>
                <c:pt idx="1">
                  <c:v>1367.7240000000002</c:v>
                </c:pt>
                <c:pt idx="2">
                  <c:v>1444.6350000000002</c:v>
                </c:pt>
                <c:pt idx="3">
                  <c:v>1404.3</c:v>
                </c:pt>
                <c:pt idx="4">
                  <c:v>1419.3989999999999</c:v>
                </c:pt>
                <c:pt idx="5">
                  <c:v>1415.1320000000001</c:v>
                </c:pt>
                <c:pt idx="6">
                  <c:v>1366.0410000000002</c:v>
                </c:pt>
                <c:pt idx="7">
                  <c:v>1386.0676363636362</c:v>
                </c:pt>
                <c:pt idx="8">
                  <c:v>0</c:v>
                </c:pt>
              </c:numCache>
            </c:numRef>
          </c:cat>
          <c:val>
            <c:numRef>
              <c:f>demand!$B$8:$I$8</c:f>
              <c:numCache>
                <c:formatCode>0</c:formatCode>
                <c:ptCount val="8"/>
                <c:pt idx="0">
                  <c:v>580.86599999999999</c:v>
                </c:pt>
                <c:pt idx="1">
                  <c:v>546.274</c:v>
                </c:pt>
                <c:pt idx="2">
                  <c:v>579.87300000000005</c:v>
                </c:pt>
                <c:pt idx="3">
                  <c:v>573.15300000000002</c:v>
                </c:pt>
                <c:pt idx="4">
                  <c:v>572.20100000000002</c:v>
                </c:pt>
                <c:pt idx="5">
                  <c:v>564.50900000000001</c:v>
                </c:pt>
                <c:pt idx="6">
                  <c:v>545.85</c:v>
                </c:pt>
                <c:pt idx="7">
                  <c:v>562.23490909090901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07-4EC7-A766-6E151BF3B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585600"/>
        <c:axId val="96587136"/>
      </c:lineChart>
      <c:catAx>
        <c:axId val="965856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587136"/>
        <c:crosses val="autoZero"/>
        <c:auto val="1"/>
        <c:lblAlgn val="ctr"/>
        <c:lblOffset val="100"/>
        <c:tickLblSkip val="1"/>
        <c:noMultiLvlLbl val="0"/>
      </c:catAx>
      <c:valAx>
        <c:axId val="96587136"/>
        <c:scaling>
          <c:orientation val="minMax"/>
          <c:max val="585"/>
          <c:min val="46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TWh</a:t>
                </a:r>
              </a:p>
            </c:rich>
          </c:tx>
          <c:layout>
            <c:manualLayout>
              <c:xMode val="edge"/>
              <c:yMode val="edge"/>
              <c:x val="0"/>
              <c:y val="0.317419097222222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5856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854250000000002"/>
          <c:y val="0.47040520833333327"/>
          <c:w val="0.18206861111111114"/>
          <c:h val="0.1297451388888889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/>
      </a:pPr>
      <a:endParaRPr lang="de-DE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90555555555557"/>
          <c:y val="5.7039583333333338E-2"/>
          <c:w val="0.745288888888889"/>
          <c:h val="0.80795972222222223"/>
        </c:manualLayout>
      </c:layout>
      <c:lineChart>
        <c:grouping val="standard"/>
        <c:varyColors val="0"/>
        <c:ser>
          <c:idx val="0"/>
          <c:order val="0"/>
          <c:tx>
            <c:strRef>
              <c:f>demand!$A$18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demand!$B$19:$I$19</c:f>
              <c:numCache>
                <c:formatCode>0</c:formatCode>
                <c:ptCount val="8"/>
                <c:pt idx="0">
                  <c:v>1433.2190000000001</c:v>
                </c:pt>
                <c:pt idx="1">
                  <c:v>1367.7240000000002</c:v>
                </c:pt>
                <c:pt idx="2">
                  <c:v>1444.6350000000002</c:v>
                </c:pt>
                <c:pt idx="3">
                  <c:v>1404.3</c:v>
                </c:pt>
                <c:pt idx="4">
                  <c:v>1419.3989999999999</c:v>
                </c:pt>
                <c:pt idx="5">
                  <c:v>1415.1320000000001</c:v>
                </c:pt>
                <c:pt idx="6">
                  <c:v>1366.0410000000002</c:v>
                </c:pt>
                <c:pt idx="7">
                  <c:v>1386.0676363636362</c:v>
                </c:pt>
              </c:numCache>
            </c:numRef>
          </c:cat>
          <c:val>
            <c:numRef>
              <c:f>demand!$B$18:$I$18</c:f>
              <c:numCache>
                <c:formatCode>0</c:formatCode>
                <c:ptCount val="8"/>
                <c:pt idx="0">
                  <c:v>1705.3009999999999</c:v>
                </c:pt>
                <c:pt idx="1">
                  <c:v>1627.9340000000002</c:v>
                </c:pt>
                <c:pt idx="2">
                  <c:v>1722.6130000000001</c:v>
                </c:pt>
                <c:pt idx="3">
                  <c:v>1667.9880000000001</c:v>
                </c:pt>
                <c:pt idx="4">
                  <c:v>1691.9969999999998</c:v>
                </c:pt>
                <c:pt idx="5">
                  <c:v>1683.2650000000001</c:v>
                </c:pt>
                <c:pt idx="6">
                  <c:v>1627.1760000000002</c:v>
                </c:pt>
                <c:pt idx="7">
                  <c:v>1647.1679999999999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4F-4728-AA98-209B07DB7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708480"/>
        <c:axId val="98738944"/>
      </c:lineChart>
      <c:catAx>
        <c:axId val="987084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738944"/>
        <c:crosses val="autoZero"/>
        <c:auto val="1"/>
        <c:lblAlgn val="ctr"/>
        <c:lblOffset val="100"/>
        <c:tickLblSkip val="1"/>
        <c:noMultiLvlLbl val="0"/>
      </c:catAx>
      <c:valAx>
        <c:axId val="98738944"/>
        <c:scaling>
          <c:orientation val="minMax"/>
          <c:max val="1725"/>
          <c:min val="16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TWh</a:t>
                </a:r>
              </a:p>
            </c:rich>
          </c:tx>
          <c:layout>
            <c:manualLayout>
              <c:xMode val="edge"/>
              <c:yMode val="edge"/>
              <c:x val="0"/>
              <c:y val="0.343877430555555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70848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/>
      </a:pPr>
      <a:endParaRPr lang="de-DE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90555555555557"/>
          <c:y val="5.7039583333333338E-2"/>
          <c:w val="0.745288888888889"/>
          <c:h val="0.80795972222222223"/>
        </c:manualLayout>
      </c:layout>
      <c:lineChart>
        <c:grouping val="standard"/>
        <c:varyColors val="0"/>
        <c:ser>
          <c:idx val="0"/>
          <c:order val="0"/>
          <c:tx>
            <c:strRef>
              <c:f>demand!$A$18</c:f>
              <c:strCache>
                <c:ptCount val="1"/>
                <c:pt idx="0">
                  <c:v>aR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demand!$B$19:$I$19</c:f>
              <c:numCache>
                <c:formatCode>0</c:formatCode>
                <c:ptCount val="8"/>
                <c:pt idx="0">
                  <c:v>1433.2190000000001</c:v>
                </c:pt>
                <c:pt idx="1">
                  <c:v>1367.7240000000002</c:v>
                </c:pt>
                <c:pt idx="2">
                  <c:v>1444.6350000000002</c:v>
                </c:pt>
                <c:pt idx="3">
                  <c:v>1404.3</c:v>
                </c:pt>
                <c:pt idx="4">
                  <c:v>1419.3989999999999</c:v>
                </c:pt>
                <c:pt idx="5">
                  <c:v>1415.1320000000001</c:v>
                </c:pt>
                <c:pt idx="6">
                  <c:v>1366.0410000000002</c:v>
                </c:pt>
                <c:pt idx="7">
                  <c:v>1386.0676363636362</c:v>
                </c:pt>
              </c:numCache>
            </c:numRef>
          </c:cat>
          <c:val>
            <c:numRef>
              <c:f>demand!$B$17:$I$17</c:f>
              <c:numCache>
                <c:formatCode>0</c:formatCode>
                <c:ptCount val="8"/>
                <c:pt idx="0">
                  <c:v>2985.2139999999995</c:v>
                </c:pt>
                <c:pt idx="1">
                  <c:v>2841.0330000000004</c:v>
                </c:pt>
                <c:pt idx="2">
                  <c:v>2970.0819999999999</c:v>
                </c:pt>
                <c:pt idx="3">
                  <c:v>2896.0309999999995</c:v>
                </c:pt>
                <c:pt idx="4">
                  <c:v>2914.4879999999994</c:v>
                </c:pt>
                <c:pt idx="5">
                  <c:v>2885.2780000000002</c:v>
                </c:pt>
                <c:pt idx="6">
                  <c:v>2797.9530000000004</c:v>
                </c:pt>
                <c:pt idx="7">
                  <c:v>2829.2127272727271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EA-4FE7-8255-FCB0C816A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877568"/>
        <c:axId val="92879104"/>
      </c:lineChart>
      <c:catAx>
        <c:axId val="928775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879104"/>
        <c:crosses val="autoZero"/>
        <c:auto val="1"/>
        <c:lblAlgn val="ctr"/>
        <c:lblOffset val="100"/>
        <c:tickLblSkip val="1"/>
        <c:noMultiLvlLbl val="0"/>
      </c:catAx>
      <c:valAx>
        <c:axId val="92879104"/>
        <c:scaling>
          <c:orientation val="minMax"/>
          <c:max val="2999"/>
          <c:min val="275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TWh</a:t>
                </a:r>
              </a:p>
            </c:rich>
          </c:tx>
          <c:layout>
            <c:manualLayout>
              <c:xMode val="edge"/>
              <c:yMode val="edge"/>
              <c:x val="0"/>
              <c:y val="0.3438774305555555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2877568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/>
      </a:pPr>
      <a:endParaRPr lang="de-DE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monthly!$A$3:$A$14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monthly!$F$3:$F$14</c:f>
              <c:numCache>
                <c:formatCode>0.00</c:formatCode>
                <c:ptCount val="12"/>
                <c:pt idx="0">
                  <c:v>3.5410764872521247E-2</c:v>
                </c:pt>
                <c:pt idx="1">
                  <c:v>2.6912181303116147E-2</c:v>
                </c:pt>
                <c:pt idx="2">
                  <c:v>1.8413597733711051E-2</c:v>
                </c:pt>
                <c:pt idx="3">
                  <c:v>7.2237960339943341E-2</c:v>
                </c:pt>
                <c:pt idx="4">
                  <c:v>0.21671388101983005</c:v>
                </c:pt>
                <c:pt idx="5">
                  <c:v>0.17988668555240794</c:v>
                </c:pt>
                <c:pt idx="6">
                  <c:v>0.10764872521246459</c:v>
                </c:pt>
                <c:pt idx="7">
                  <c:v>9.0651558073654409E-2</c:v>
                </c:pt>
                <c:pt idx="8">
                  <c:v>9.0651558073654409E-2</c:v>
                </c:pt>
                <c:pt idx="9">
                  <c:v>7.2237960339943341E-2</c:v>
                </c:pt>
                <c:pt idx="10">
                  <c:v>5.3824362606232294E-2</c:v>
                </c:pt>
                <c:pt idx="11">
                  <c:v>3.5410764872521247E-2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07-46A0-91EF-5057456B6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820672"/>
        <c:axId val="103830656"/>
      </c:lineChart>
      <c:catAx>
        <c:axId val="10382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830656"/>
        <c:crosses val="autoZero"/>
        <c:auto val="1"/>
        <c:lblAlgn val="ctr"/>
        <c:lblOffset val="100"/>
        <c:noMultiLvlLbl val="0"/>
      </c:catAx>
      <c:valAx>
        <c:axId val="103830656"/>
        <c:scaling>
          <c:orientation val="minMax"/>
          <c:max val="0.240000000000000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Hydro reservoir inflow</a:t>
                </a:r>
              </a:p>
            </c:rich>
          </c:tx>
          <c:layout>
            <c:manualLayout>
              <c:xMode val="edge"/>
              <c:yMode val="edge"/>
              <c:x val="0"/>
              <c:y val="0.1881590277777777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82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/>
      </a:pPr>
      <a:endParaRPr lang="de-DE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monthly!$A$3:$A$14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monthly!$G$3:$G$14</c:f>
              <c:numCache>
                <c:formatCode>0.00</c:formatCode>
                <c:ptCount val="12"/>
                <c:pt idx="0">
                  <c:v>6.8181818181818177E-2</c:v>
                </c:pt>
                <c:pt idx="1">
                  <c:v>5.578512396694215E-2</c:v>
                </c:pt>
                <c:pt idx="2">
                  <c:v>6.1983471074380167E-2</c:v>
                </c:pt>
                <c:pt idx="3">
                  <c:v>7.43801652892562E-2</c:v>
                </c:pt>
                <c:pt idx="4">
                  <c:v>0.11363636363636363</c:v>
                </c:pt>
                <c:pt idx="5">
                  <c:v>0.1115702479338843</c:v>
                </c:pt>
                <c:pt idx="6">
                  <c:v>0.11983471074380166</c:v>
                </c:pt>
                <c:pt idx="7">
                  <c:v>0.10330578512396695</c:v>
                </c:pt>
                <c:pt idx="8">
                  <c:v>8.8842975206611566E-2</c:v>
                </c:pt>
                <c:pt idx="9">
                  <c:v>7.6446280991735532E-2</c:v>
                </c:pt>
                <c:pt idx="10">
                  <c:v>6.8181818181818177E-2</c:v>
                </c:pt>
                <c:pt idx="11">
                  <c:v>5.7851239669421489E-2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21-4BEE-A0C2-168A79590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193280"/>
        <c:axId val="106194816"/>
      </c:lineChart>
      <c:catAx>
        <c:axId val="1061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6194816"/>
        <c:crosses val="autoZero"/>
        <c:auto val="1"/>
        <c:lblAlgn val="ctr"/>
        <c:lblOffset val="100"/>
        <c:noMultiLvlLbl val="0"/>
      </c:catAx>
      <c:valAx>
        <c:axId val="106194816"/>
        <c:scaling>
          <c:orientation val="minMax"/>
          <c:max val="0.2400000000000000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ROR generation</a:t>
                </a:r>
              </a:p>
            </c:rich>
          </c:tx>
          <c:layout>
            <c:manualLayout>
              <c:xMode val="edge"/>
              <c:yMode val="edge"/>
              <c:x val="0"/>
              <c:y val="0.2763534722222223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6193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300"/>
      </a:pPr>
      <a:endParaRPr lang="de-DE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400050</xdr:colOff>
      <xdr:row>1</xdr:row>
      <xdr:rowOff>66675</xdr:rowOff>
    </xdr:from>
    <xdr:to>
      <xdr:col>23</xdr:col>
      <xdr:colOff>190050</xdr:colOff>
      <xdr:row>18</xdr:row>
      <xdr:rowOff>98700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371475</xdr:colOff>
      <xdr:row>1</xdr:row>
      <xdr:rowOff>76200</xdr:rowOff>
    </xdr:from>
    <xdr:to>
      <xdr:col>28</xdr:col>
      <xdr:colOff>161475</xdr:colOff>
      <xdr:row>18</xdr:row>
      <xdr:rowOff>108225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314325</xdr:colOff>
      <xdr:row>1</xdr:row>
      <xdr:rowOff>104775</xdr:rowOff>
    </xdr:from>
    <xdr:to>
      <xdr:col>33</xdr:col>
      <xdr:colOff>104325</xdr:colOff>
      <xdr:row>18</xdr:row>
      <xdr:rowOff>136800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18</xdr:row>
      <xdr:rowOff>38100</xdr:rowOff>
    </xdr:from>
    <xdr:to>
      <xdr:col>4</xdr:col>
      <xdr:colOff>399600</xdr:colOff>
      <xdr:row>36</xdr:row>
      <xdr:rowOff>3450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476250</xdr:colOff>
      <xdr:row>18</xdr:row>
      <xdr:rowOff>9525</xdr:rowOff>
    </xdr:from>
    <xdr:to>
      <xdr:col>8</xdr:col>
      <xdr:colOff>675825</xdr:colOff>
      <xdr:row>35</xdr:row>
      <xdr:rowOff>136800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1"/>
  </sheetPr>
  <dimension ref="A1:BM23"/>
  <sheetViews>
    <sheetView zoomScale="85" workbookViewId="0">
      <selection activeCell="BM23" sqref="BM23"/>
    </sheetView>
  </sheetViews>
  <sheetFormatPr baseColWidth="10" defaultColWidth="11.42578125" defaultRowHeight="15" x14ac:dyDescent="0.25"/>
  <cols>
    <col min="1" max="1" width="13" style="87" customWidth="1"/>
    <col min="2" max="2" width="7.28515625" style="87" bestFit="1" customWidth="1"/>
    <col min="3" max="3" width="11.5703125" style="87" bestFit="1" customWidth="1"/>
    <col min="4" max="4" width="15.42578125" style="87" customWidth="1"/>
    <col min="5" max="5" width="14.28515625" style="87" bestFit="1" customWidth="1"/>
    <col min="6" max="6" width="12.5703125" style="87" bestFit="1" customWidth="1"/>
    <col min="7" max="7" width="12.85546875" style="87" bestFit="1" customWidth="1"/>
    <col min="8" max="8" width="9.7109375" style="87" bestFit="1" customWidth="1"/>
    <col min="9" max="9" width="13.140625" style="87" bestFit="1" customWidth="1"/>
    <col min="10" max="10" width="13.5703125" style="87" bestFit="1" customWidth="1"/>
    <col min="11" max="11" width="13.7109375" style="87" bestFit="1" customWidth="1"/>
    <col min="12" max="12" width="1.85546875" style="87" customWidth="1"/>
    <col min="13" max="13" width="8.5703125" style="87" customWidth="1"/>
    <col min="14" max="14" width="18.5703125" style="87" bestFit="1" customWidth="1"/>
    <col min="15" max="15" width="15.28515625" style="87" bestFit="1" customWidth="1"/>
    <col min="16" max="17" width="11" style="87" customWidth="1"/>
    <col min="18" max="18" width="20.140625" style="87" bestFit="1" customWidth="1"/>
    <col min="19" max="19" width="16.85546875" style="87" customWidth="1"/>
    <col min="20" max="20" width="19.28515625" style="87" customWidth="1"/>
    <col min="21" max="21" width="11.7109375" style="87" bestFit="1" customWidth="1"/>
    <col min="22" max="22" width="1.85546875" style="87" customWidth="1"/>
    <col min="23" max="23" width="9.140625" style="87" bestFit="1" customWidth="1"/>
    <col min="24" max="24" width="6.85546875" style="87" customWidth="1"/>
    <col min="25" max="25" width="7.5703125" style="87" bestFit="1" customWidth="1"/>
    <col min="26" max="26" width="6" style="87" bestFit="1" customWidth="1"/>
    <col min="27" max="43" width="5" style="87" bestFit="1" customWidth="1"/>
    <col min="44" max="44" width="9.140625" style="87" bestFit="1" customWidth="1"/>
    <col min="45" max="45" width="7.5703125" style="87" bestFit="1" customWidth="1"/>
    <col min="46" max="46" width="6" style="87" bestFit="1" customWidth="1"/>
    <col min="47" max="63" width="5" style="87" bestFit="1" customWidth="1"/>
    <col min="64" max="16384" width="11.42578125" style="87"/>
  </cols>
  <sheetData>
    <row r="1" spans="1:65" s="82" customFormat="1" ht="45" x14ac:dyDescent="0.2">
      <c r="A1" s="135"/>
      <c r="B1" s="187" t="s">
        <v>54</v>
      </c>
      <c r="C1" s="187" t="s">
        <v>153</v>
      </c>
      <c r="D1" s="187" t="s">
        <v>142</v>
      </c>
      <c r="E1" s="187" t="s">
        <v>143</v>
      </c>
      <c r="F1" s="187" t="s">
        <v>144</v>
      </c>
      <c r="G1" s="188" t="s">
        <v>55</v>
      </c>
      <c r="H1" s="188" t="s">
        <v>56</v>
      </c>
      <c r="I1" s="187"/>
      <c r="J1" s="187"/>
      <c r="K1" s="189"/>
      <c r="L1" s="83"/>
      <c r="M1" s="206" t="s">
        <v>54</v>
      </c>
      <c r="N1" s="202" t="s">
        <v>64</v>
      </c>
      <c r="O1" s="202" t="s">
        <v>148</v>
      </c>
      <c r="P1" s="202" t="s">
        <v>147</v>
      </c>
      <c r="Q1" s="202" t="s">
        <v>150</v>
      </c>
      <c r="R1" s="202" t="s">
        <v>151</v>
      </c>
      <c r="S1" s="202" t="s">
        <v>146</v>
      </c>
      <c r="T1" s="202" t="s">
        <v>63</v>
      </c>
      <c r="U1" s="207" t="s">
        <v>10</v>
      </c>
      <c r="V1" s="84"/>
      <c r="W1" s="114" t="s">
        <v>130</v>
      </c>
      <c r="X1" s="115">
        <v>1</v>
      </c>
      <c r="Y1" s="115">
        <v>25</v>
      </c>
      <c r="Z1" s="115">
        <v>100</v>
      </c>
      <c r="AA1" s="115">
        <v>500</v>
      </c>
      <c r="AB1" s="115">
        <v>1000</v>
      </c>
      <c r="AC1" s="115">
        <v>1500</v>
      </c>
      <c r="AD1" s="115">
        <v>2000</v>
      </c>
      <c r="AE1" s="115">
        <v>2500</v>
      </c>
      <c r="AF1" s="115">
        <v>3000</v>
      </c>
      <c r="AG1" s="115">
        <v>3500</v>
      </c>
      <c r="AH1" s="115">
        <v>4000</v>
      </c>
      <c r="AI1" s="115">
        <v>4500</v>
      </c>
      <c r="AJ1" s="115">
        <v>5000</v>
      </c>
      <c r="AK1" s="115">
        <v>5500</v>
      </c>
      <c r="AL1" s="115">
        <v>6000</v>
      </c>
      <c r="AM1" s="115">
        <v>6500</v>
      </c>
      <c r="AN1" s="115">
        <v>7000</v>
      </c>
      <c r="AO1" s="115">
        <v>7500</v>
      </c>
      <c r="AP1" s="115">
        <v>8000</v>
      </c>
      <c r="AQ1" s="116">
        <v>8760</v>
      </c>
      <c r="BL1" s="85"/>
    </row>
    <row r="2" spans="1:65" s="82" customFormat="1" ht="18.75" customHeight="1" x14ac:dyDescent="0.25">
      <c r="A2" s="103"/>
      <c r="B2" s="190" t="s">
        <v>65</v>
      </c>
      <c r="C2" s="190" t="s">
        <v>152</v>
      </c>
      <c r="D2" s="190" t="s">
        <v>67</v>
      </c>
      <c r="E2" s="190" t="s">
        <v>66</v>
      </c>
      <c r="F2" s="190"/>
      <c r="G2" s="190" t="s">
        <v>68</v>
      </c>
      <c r="H2" s="190" t="s">
        <v>138</v>
      </c>
      <c r="I2" s="190" t="s">
        <v>139</v>
      </c>
      <c r="J2" s="190" t="s">
        <v>16</v>
      </c>
      <c r="K2" s="191" t="s">
        <v>9</v>
      </c>
      <c r="L2" s="104"/>
      <c r="M2" s="210"/>
      <c r="N2" s="211"/>
      <c r="O2" s="212"/>
      <c r="P2" s="212"/>
      <c r="Q2" s="212"/>
      <c r="R2" s="212" t="s">
        <v>149</v>
      </c>
      <c r="S2" s="211"/>
      <c r="T2" s="211"/>
      <c r="U2" s="213"/>
      <c r="W2" s="117"/>
      <c r="X2" s="127" t="s">
        <v>133</v>
      </c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9"/>
      <c r="BL2" s="85"/>
    </row>
    <row r="3" spans="1:65" x14ac:dyDescent="0.25">
      <c r="A3" s="96" t="s">
        <v>57</v>
      </c>
      <c r="B3" s="192">
        <v>4000</v>
      </c>
      <c r="C3" s="192">
        <v>40</v>
      </c>
      <c r="D3" s="192">
        <v>40</v>
      </c>
      <c r="E3" s="192">
        <v>2</v>
      </c>
      <c r="F3" s="192">
        <f>fuel!K3</f>
        <v>3</v>
      </c>
      <c r="G3" s="192">
        <v>0</v>
      </c>
      <c r="H3" s="192">
        <v>0.33</v>
      </c>
      <c r="I3" s="193">
        <f>H3</f>
        <v>0.33</v>
      </c>
      <c r="J3" s="192">
        <v>10</v>
      </c>
      <c r="K3" s="194">
        <v>1</v>
      </c>
      <c r="L3" s="86"/>
      <c r="M3" s="199">
        <f>B3</f>
        <v>4000</v>
      </c>
      <c r="N3" s="105">
        <f t="shared" ref="N3:N13" si="0">B3*((1+$B$18)^C3*$B$18)/((1+$B$18)^C3-1)</f>
        <v>300.03655549444125</v>
      </c>
      <c r="O3" s="203">
        <f t="shared" ref="O3" si="1">J3*10</f>
        <v>100</v>
      </c>
      <c r="P3" s="203">
        <f t="shared" ref="P3" si="2">D3+O3</f>
        <v>140</v>
      </c>
      <c r="Q3" s="203">
        <v>0</v>
      </c>
      <c r="R3" s="203">
        <f>(N3+P3)*K3</f>
        <v>440.03655549444125</v>
      </c>
      <c r="S3" s="105">
        <f>R3/$B$19</f>
        <v>550.0456943680515</v>
      </c>
      <c r="T3" s="105">
        <f t="shared" ref="T3:T14" si="3">E3+(F3+G3*$B$17)/I3</f>
        <v>11.09090909090909</v>
      </c>
      <c r="U3" s="106">
        <f t="shared" ref="U3" si="4">T3-J3</f>
        <v>1.0909090909090899</v>
      </c>
      <c r="W3" s="120" t="str">
        <f t="shared" ref="W3:W11" si="5">A3</f>
        <v>nucl</v>
      </c>
      <c r="X3" s="105">
        <f>$S3/X$1*1000+$U3</f>
        <v>550046.78527714242</v>
      </c>
      <c r="Y3" s="105">
        <f t="shared" ref="Y3:AQ9" si="6">$S3/Y$1*1000+$U3</f>
        <v>22002.918683812968</v>
      </c>
      <c r="Z3" s="105">
        <f t="shared" si="6"/>
        <v>5501.547852771424</v>
      </c>
      <c r="AA3" s="105">
        <f t="shared" si="6"/>
        <v>1101.182297827012</v>
      </c>
      <c r="AB3" s="105">
        <f t="shared" si="6"/>
        <v>551.13660345896062</v>
      </c>
      <c r="AC3" s="105">
        <f t="shared" si="6"/>
        <v>367.78803866961005</v>
      </c>
      <c r="AD3" s="105">
        <f t="shared" si="6"/>
        <v>276.11375627493481</v>
      </c>
      <c r="AE3" s="105">
        <f t="shared" si="6"/>
        <v>221.10918683812969</v>
      </c>
      <c r="AF3" s="105">
        <f t="shared" si="6"/>
        <v>184.43947388025958</v>
      </c>
      <c r="AG3" s="105">
        <f t="shared" si="6"/>
        <v>158.24682176749522</v>
      </c>
      <c r="AH3" s="105">
        <f t="shared" si="6"/>
        <v>138.60233268292197</v>
      </c>
      <c r="AI3" s="105">
        <f t="shared" si="6"/>
        <v>123.32328561714276</v>
      </c>
      <c r="AJ3" s="105">
        <f t="shared" si="6"/>
        <v>111.10004796451939</v>
      </c>
      <c r="AK3" s="105">
        <f t="shared" si="6"/>
        <v>101.09921715782755</v>
      </c>
      <c r="AL3" s="105">
        <f t="shared" si="6"/>
        <v>92.765191485584339</v>
      </c>
      <c r="AM3" s="105">
        <f t="shared" si="6"/>
        <v>85.713323609070869</v>
      </c>
      <c r="AN3" s="105">
        <f t="shared" si="6"/>
        <v>79.668865429202157</v>
      </c>
      <c r="AO3" s="105">
        <f t="shared" si="6"/>
        <v>74.430335006649301</v>
      </c>
      <c r="AP3" s="105">
        <f t="shared" si="6"/>
        <v>69.846620886915531</v>
      </c>
      <c r="AQ3" s="106">
        <f t="shared" si="6"/>
        <v>63.881513470823649</v>
      </c>
      <c r="BL3" s="89"/>
    </row>
    <row r="4" spans="1:65" x14ac:dyDescent="0.25">
      <c r="A4" s="97" t="s">
        <v>71</v>
      </c>
      <c r="B4" s="100">
        <v>3500</v>
      </c>
      <c r="C4" s="100">
        <v>40</v>
      </c>
      <c r="D4" s="100">
        <v>140</v>
      </c>
      <c r="E4" s="100">
        <v>2</v>
      </c>
      <c r="F4" s="100">
        <f>fuel!K4</f>
        <v>3</v>
      </c>
      <c r="G4" s="195">
        <f>G5*0.1</f>
        <v>4.5000000000000005E-2</v>
      </c>
      <c r="H4" s="195">
        <v>0.35</v>
      </c>
      <c r="I4" s="195">
        <f>H4</f>
        <v>0.35</v>
      </c>
      <c r="J4" s="196">
        <v>10</v>
      </c>
      <c r="K4" s="194">
        <v>1</v>
      </c>
      <c r="L4" s="92"/>
      <c r="M4" s="200">
        <f>B4</f>
        <v>3500</v>
      </c>
      <c r="N4" s="107">
        <f t="shared" si="0"/>
        <v>262.53198605763612</v>
      </c>
      <c r="O4" s="204">
        <f>J4*10</f>
        <v>100</v>
      </c>
      <c r="P4" s="204">
        <f>D4+O4</f>
        <v>240</v>
      </c>
      <c r="Q4" s="204">
        <v>0</v>
      </c>
      <c r="R4" s="204">
        <f>(N4+P4)*K4</f>
        <v>502.53198605763612</v>
      </c>
      <c r="S4" s="107">
        <f t="shared" ref="S4:S9" si="7">R4/$B$19</f>
        <v>628.16498257204512</v>
      </c>
      <c r="T4" s="107">
        <f t="shared" si="3"/>
        <v>13.142857142857144</v>
      </c>
      <c r="U4" s="108">
        <f>T4-J4</f>
        <v>3.1428571428571441</v>
      </c>
      <c r="W4" s="111" t="str">
        <f>A4</f>
        <v>lCCS</v>
      </c>
      <c r="X4" s="107">
        <f>$S4/X$1*1000+$U4</f>
        <v>628168.12542918802</v>
      </c>
      <c r="Y4" s="107">
        <f t="shared" ref="Y4:AQ4" si="8">$S4/Y$1*1000+$U4</f>
        <v>25129.742160024663</v>
      </c>
      <c r="Z4" s="107">
        <f t="shared" si="8"/>
        <v>6284.7926828633081</v>
      </c>
      <c r="AA4" s="107">
        <f t="shared" si="8"/>
        <v>1259.4728222869473</v>
      </c>
      <c r="AB4" s="107">
        <f t="shared" si="8"/>
        <v>631.30783971490223</v>
      </c>
      <c r="AC4" s="107">
        <f t="shared" si="8"/>
        <v>421.91951219088725</v>
      </c>
      <c r="AD4" s="107">
        <f t="shared" si="8"/>
        <v>317.22534842887973</v>
      </c>
      <c r="AE4" s="107">
        <f t="shared" si="8"/>
        <v>254.40885017167517</v>
      </c>
      <c r="AF4" s="107">
        <f t="shared" si="8"/>
        <v>212.53118466687218</v>
      </c>
      <c r="AG4" s="107">
        <f t="shared" si="8"/>
        <v>182.61856644915574</v>
      </c>
      <c r="AH4" s="107">
        <f t="shared" si="8"/>
        <v>160.18410278586842</v>
      </c>
      <c r="AI4" s="107">
        <f t="shared" si="8"/>
        <v>142.73507549220048</v>
      </c>
      <c r="AJ4" s="107">
        <f t="shared" si="8"/>
        <v>128.77585365726617</v>
      </c>
      <c r="AK4" s="107">
        <f t="shared" si="8"/>
        <v>117.35467215595625</v>
      </c>
      <c r="AL4" s="107">
        <f t="shared" si="8"/>
        <v>107.83702090486466</v>
      </c>
      <c r="AM4" s="107">
        <f t="shared" si="8"/>
        <v>99.783623692402543</v>
      </c>
      <c r="AN4" s="107">
        <f t="shared" si="8"/>
        <v>92.880711796006437</v>
      </c>
      <c r="AO4" s="107">
        <f t="shared" si="8"/>
        <v>86.898188152463149</v>
      </c>
      <c r="AP4" s="107">
        <f t="shared" si="8"/>
        <v>81.663479964362779</v>
      </c>
      <c r="AQ4" s="108">
        <f t="shared" si="8"/>
        <v>74.851188486697907</v>
      </c>
      <c r="BL4" s="89"/>
    </row>
    <row r="5" spans="1:65" x14ac:dyDescent="0.25">
      <c r="A5" s="97" t="s">
        <v>58</v>
      </c>
      <c r="B5" s="100">
        <v>2200</v>
      </c>
      <c r="C5" s="100">
        <v>40</v>
      </c>
      <c r="D5" s="100">
        <v>30</v>
      </c>
      <c r="E5" s="100">
        <v>1</v>
      </c>
      <c r="F5" s="100">
        <f>fuel!K5</f>
        <v>3</v>
      </c>
      <c r="G5" s="100">
        <v>0.45</v>
      </c>
      <c r="H5" s="195">
        <v>0.38</v>
      </c>
      <c r="I5" s="195">
        <v>0.42</v>
      </c>
      <c r="J5" s="196">
        <v>6</v>
      </c>
      <c r="K5" s="194">
        <v>1</v>
      </c>
      <c r="L5" s="92"/>
      <c r="M5" s="200">
        <f t="shared" ref="M5:M13" si="9">B5</f>
        <v>2200</v>
      </c>
      <c r="N5" s="107">
        <f t="shared" si="0"/>
        <v>165.02010552194272</v>
      </c>
      <c r="O5" s="204">
        <f t="shared" ref="O5:O13" si="10">J5*10</f>
        <v>60</v>
      </c>
      <c r="P5" s="204">
        <f t="shared" ref="P5:P13" si="11">D5+O5</f>
        <v>90</v>
      </c>
      <c r="Q5" s="204">
        <v>0</v>
      </c>
      <c r="R5" s="204">
        <f t="shared" ref="R5:R13" si="12">(N5+P5)*K5</f>
        <v>255.02010552194272</v>
      </c>
      <c r="S5" s="107">
        <f t="shared" si="7"/>
        <v>318.77513190242837</v>
      </c>
      <c r="T5" s="107">
        <f t="shared" si="3"/>
        <v>29.571428571428573</v>
      </c>
      <c r="U5" s="108">
        <f t="shared" ref="U5:U13" si="13">T5-J5</f>
        <v>23.571428571428573</v>
      </c>
      <c r="W5" s="111" t="str">
        <f t="shared" si="5"/>
        <v>lign</v>
      </c>
      <c r="X5" s="107">
        <f t="shared" ref="X5:AM9" si="14">$S5/X$1*1000+$U5</f>
        <v>318798.70333099976</v>
      </c>
      <c r="Y5" s="107">
        <f t="shared" si="14"/>
        <v>12774.576704668565</v>
      </c>
      <c r="Z5" s="107">
        <f t="shared" si="14"/>
        <v>3211.3227475957124</v>
      </c>
      <c r="AA5" s="107">
        <f t="shared" si="14"/>
        <v>661.1216923762853</v>
      </c>
      <c r="AB5" s="107">
        <f t="shared" si="14"/>
        <v>342.34656047385693</v>
      </c>
      <c r="AC5" s="107">
        <f t="shared" si="14"/>
        <v>236.0881831730475</v>
      </c>
      <c r="AD5" s="107">
        <f t="shared" si="14"/>
        <v>182.95899452264277</v>
      </c>
      <c r="AE5" s="107">
        <f t="shared" si="14"/>
        <v>151.08148133239993</v>
      </c>
      <c r="AF5" s="107">
        <f t="shared" si="14"/>
        <v>129.82980587223804</v>
      </c>
      <c r="AG5" s="107">
        <f t="shared" si="14"/>
        <v>114.6500376864081</v>
      </c>
      <c r="AH5" s="107">
        <f t="shared" si="14"/>
        <v>103.26521154703566</v>
      </c>
      <c r="AI5" s="107">
        <f t="shared" si="14"/>
        <v>94.410346771968207</v>
      </c>
      <c r="AJ5" s="107">
        <f t="shared" si="14"/>
        <v>87.326454951914243</v>
      </c>
      <c r="AK5" s="107">
        <f t="shared" si="14"/>
        <v>81.530543462779178</v>
      </c>
      <c r="AL5" s="107">
        <f t="shared" si="14"/>
        <v>76.700617221833298</v>
      </c>
      <c r="AM5" s="107">
        <f t="shared" si="14"/>
        <v>72.613756556417556</v>
      </c>
      <c r="AN5" s="107">
        <f t="shared" si="6"/>
        <v>69.110733128918341</v>
      </c>
      <c r="AO5" s="107">
        <f t="shared" si="6"/>
        <v>66.074779491752352</v>
      </c>
      <c r="AP5" s="107">
        <f t="shared" si="6"/>
        <v>63.418320059232116</v>
      </c>
      <c r="AQ5" s="108">
        <f t="shared" si="6"/>
        <v>59.961283811431812</v>
      </c>
      <c r="BL5" s="89"/>
    </row>
    <row r="6" spans="1:65" x14ac:dyDescent="0.25">
      <c r="A6" s="97" t="s">
        <v>59</v>
      </c>
      <c r="B6" s="100">
        <v>1500</v>
      </c>
      <c r="C6" s="100">
        <v>40</v>
      </c>
      <c r="D6" s="100">
        <v>25</v>
      </c>
      <c r="E6" s="100">
        <v>1</v>
      </c>
      <c r="F6" s="100">
        <f>fuel!K6</f>
        <v>11.5</v>
      </c>
      <c r="G6" s="100">
        <v>0.32</v>
      </c>
      <c r="H6" s="195">
        <v>0.39</v>
      </c>
      <c r="I6" s="195">
        <v>0.46</v>
      </c>
      <c r="J6" s="100">
        <v>4</v>
      </c>
      <c r="K6" s="194">
        <v>1</v>
      </c>
      <c r="L6" s="92"/>
      <c r="M6" s="200">
        <f t="shared" si="9"/>
        <v>1500</v>
      </c>
      <c r="N6" s="107">
        <f t="shared" si="0"/>
        <v>112.51370831041548</v>
      </c>
      <c r="O6" s="204">
        <f t="shared" si="10"/>
        <v>40</v>
      </c>
      <c r="P6" s="204">
        <f t="shared" si="11"/>
        <v>65</v>
      </c>
      <c r="Q6" s="204">
        <v>0</v>
      </c>
      <c r="R6" s="204">
        <f t="shared" si="12"/>
        <v>177.5137083104155</v>
      </c>
      <c r="S6" s="107">
        <f t="shared" si="7"/>
        <v>221.89213538801937</v>
      </c>
      <c r="T6" s="107">
        <f t="shared" si="3"/>
        <v>39.913043478260867</v>
      </c>
      <c r="U6" s="108">
        <f t="shared" si="13"/>
        <v>35.913043478260867</v>
      </c>
      <c r="W6" s="111" t="str">
        <f t="shared" si="5"/>
        <v>coal</v>
      </c>
      <c r="X6" s="107">
        <f t="shared" si="14"/>
        <v>221928.04843149765</v>
      </c>
      <c r="Y6" s="107">
        <f t="shared" si="6"/>
        <v>8911.5984589990348</v>
      </c>
      <c r="Z6" s="107">
        <f t="shared" si="6"/>
        <v>2254.8343973584547</v>
      </c>
      <c r="AA6" s="107">
        <f t="shared" si="6"/>
        <v>479.69731425429961</v>
      </c>
      <c r="AB6" s="107">
        <f t="shared" si="6"/>
        <v>257.80517886628024</v>
      </c>
      <c r="AC6" s="107">
        <f t="shared" si="6"/>
        <v>183.84113373694046</v>
      </c>
      <c r="AD6" s="107">
        <f t="shared" si="6"/>
        <v>146.85911117227056</v>
      </c>
      <c r="AE6" s="107">
        <f t="shared" si="6"/>
        <v>124.66989763346862</v>
      </c>
      <c r="AF6" s="107">
        <f t="shared" si="6"/>
        <v>109.87708860760065</v>
      </c>
      <c r="AG6" s="107">
        <f t="shared" si="6"/>
        <v>99.310796446266409</v>
      </c>
      <c r="AH6" s="107">
        <f t="shared" si="6"/>
        <v>91.386077325265717</v>
      </c>
      <c r="AI6" s="107">
        <f t="shared" si="6"/>
        <v>85.222406897820719</v>
      </c>
      <c r="AJ6" s="107">
        <f t="shared" si="6"/>
        <v>80.291470555864748</v>
      </c>
      <c r="AK6" s="107">
        <f t="shared" si="6"/>
        <v>76.257068094264383</v>
      </c>
      <c r="AL6" s="107">
        <f t="shared" si="6"/>
        <v>72.895066042930765</v>
      </c>
      <c r="AM6" s="107">
        <f t="shared" si="6"/>
        <v>70.050295076417683</v>
      </c>
      <c r="AN6" s="107">
        <f t="shared" si="6"/>
        <v>67.611919962263642</v>
      </c>
      <c r="AO6" s="107">
        <f t="shared" si="6"/>
        <v>65.498661529996781</v>
      </c>
      <c r="AP6" s="107">
        <f t="shared" si="6"/>
        <v>63.649560401763289</v>
      </c>
      <c r="AQ6" s="108">
        <f t="shared" si="6"/>
        <v>61.243195919815591</v>
      </c>
      <c r="BL6" s="89"/>
    </row>
    <row r="7" spans="1:65" x14ac:dyDescent="0.25">
      <c r="A7" s="97" t="s">
        <v>60</v>
      </c>
      <c r="B7" s="100">
        <v>1000</v>
      </c>
      <c r="C7" s="100">
        <v>25</v>
      </c>
      <c r="D7" s="100">
        <v>12</v>
      </c>
      <c r="E7" s="100">
        <v>2</v>
      </c>
      <c r="F7" s="100">
        <f>fuel!K7</f>
        <v>25</v>
      </c>
      <c r="G7" s="100">
        <v>0.27</v>
      </c>
      <c r="H7" s="195">
        <v>0.48</v>
      </c>
      <c r="I7" s="195">
        <v>0.6</v>
      </c>
      <c r="J7" s="196">
        <v>0</v>
      </c>
      <c r="K7" s="194">
        <v>1</v>
      </c>
      <c r="L7" s="92"/>
      <c r="M7" s="200">
        <f t="shared" si="9"/>
        <v>1000</v>
      </c>
      <c r="N7" s="107">
        <f t="shared" si="0"/>
        <v>85.810517220665616</v>
      </c>
      <c r="O7" s="204">
        <f t="shared" si="10"/>
        <v>0</v>
      </c>
      <c r="P7" s="204">
        <f t="shared" si="11"/>
        <v>12</v>
      </c>
      <c r="Q7" s="204">
        <v>0</v>
      </c>
      <c r="R7" s="204">
        <f t="shared" si="12"/>
        <v>97.810517220665616</v>
      </c>
      <c r="S7" s="107">
        <f t="shared" si="7"/>
        <v>122.26314652583201</v>
      </c>
      <c r="T7" s="107">
        <f t="shared" si="3"/>
        <v>52.666666666666664</v>
      </c>
      <c r="U7" s="108">
        <f t="shared" si="13"/>
        <v>52.666666666666664</v>
      </c>
      <c r="W7" s="111" t="str">
        <f t="shared" si="5"/>
        <v>CCGT</v>
      </c>
      <c r="X7" s="107">
        <f t="shared" si="14"/>
        <v>122315.81319249868</v>
      </c>
      <c r="Y7" s="107">
        <f t="shared" si="6"/>
        <v>4943.1925276999473</v>
      </c>
      <c r="Z7" s="107">
        <f t="shared" si="6"/>
        <v>1275.2981319249868</v>
      </c>
      <c r="AA7" s="107">
        <f t="shared" si="6"/>
        <v>297.19295971833071</v>
      </c>
      <c r="AB7" s="107">
        <f t="shared" si="6"/>
        <v>174.92981319249867</v>
      </c>
      <c r="AC7" s="107">
        <f t="shared" si="6"/>
        <v>134.17543101722134</v>
      </c>
      <c r="AD7" s="107">
        <f t="shared" si="6"/>
        <v>113.79823992958268</v>
      </c>
      <c r="AE7" s="107">
        <f t="shared" si="6"/>
        <v>101.57192527699948</v>
      </c>
      <c r="AF7" s="107">
        <f t="shared" si="6"/>
        <v>93.421048841944014</v>
      </c>
      <c r="AG7" s="107">
        <f t="shared" si="6"/>
        <v>87.598994245475808</v>
      </c>
      <c r="AH7" s="107">
        <f t="shared" si="6"/>
        <v>83.232453298124668</v>
      </c>
      <c r="AI7" s="107">
        <f t="shared" si="6"/>
        <v>79.836254783518228</v>
      </c>
      <c r="AJ7" s="107">
        <f t="shared" si="6"/>
        <v>77.119295971833068</v>
      </c>
      <c r="AK7" s="107">
        <f t="shared" si="6"/>
        <v>74.896329671363389</v>
      </c>
      <c r="AL7" s="107">
        <f t="shared" si="6"/>
        <v>73.043857754305336</v>
      </c>
      <c r="AM7" s="107">
        <f t="shared" si="6"/>
        <v>71.47638151679466</v>
      </c>
      <c r="AN7" s="107">
        <f t="shared" si="6"/>
        <v>70.132830456071233</v>
      </c>
      <c r="AO7" s="107">
        <f t="shared" si="6"/>
        <v>68.968419536777603</v>
      </c>
      <c r="AP7" s="107">
        <f t="shared" si="6"/>
        <v>67.94955998239567</v>
      </c>
      <c r="AQ7" s="108">
        <f t="shared" si="6"/>
        <v>66.623646863679454</v>
      </c>
      <c r="BL7" s="89"/>
    </row>
    <row r="8" spans="1:65" x14ac:dyDescent="0.25">
      <c r="A8" s="97" t="s">
        <v>52</v>
      </c>
      <c r="B8" s="100">
        <v>600</v>
      </c>
      <c r="C8" s="100">
        <v>25</v>
      </c>
      <c r="D8" s="100">
        <v>7</v>
      </c>
      <c r="E8" s="100">
        <v>2</v>
      </c>
      <c r="F8" s="100">
        <f>fuel!K8</f>
        <v>50</v>
      </c>
      <c r="G8" s="100">
        <v>0.27</v>
      </c>
      <c r="H8" s="195">
        <v>0.3</v>
      </c>
      <c r="I8" s="195">
        <v>0.45</v>
      </c>
      <c r="J8" s="196">
        <v>0</v>
      </c>
      <c r="K8" s="194">
        <v>0.7</v>
      </c>
      <c r="L8" s="86"/>
      <c r="M8" s="200">
        <f t="shared" si="9"/>
        <v>600</v>
      </c>
      <c r="N8" s="107">
        <f t="shared" si="0"/>
        <v>51.486310332399377</v>
      </c>
      <c r="O8" s="204">
        <f t="shared" si="10"/>
        <v>0</v>
      </c>
      <c r="P8" s="204">
        <f t="shared" si="11"/>
        <v>7</v>
      </c>
      <c r="Q8" s="204">
        <v>0</v>
      </c>
      <c r="R8" s="204">
        <f t="shared" si="12"/>
        <v>40.940417232679565</v>
      </c>
      <c r="S8" s="107">
        <f t="shared" si="7"/>
        <v>51.175521540849452</v>
      </c>
      <c r="T8" s="107">
        <f t="shared" si="3"/>
        <v>125.1111111111111</v>
      </c>
      <c r="U8" s="108">
        <f t="shared" si="13"/>
        <v>125.1111111111111</v>
      </c>
      <c r="W8" s="111" t="str">
        <f t="shared" si="5"/>
        <v>OCGT</v>
      </c>
      <c r="X8" s="107">
        <f t="shared" si="14"/>
        <v>51300.632651960565</v>
      </c>
      <c r="Y8" s="107">
        <f t="shared" si="6"/>
        <v>2172.1319727450896</v>
      </c>
      <c r="Z8" s="107">
        <f t="shared" si="6"/>
        <v>636.86632651960565</v>
      </c>
      <c r="AA8" s="107">
        <f t="shared" si="6"/>
        <v>227.46215419281</v>
      </c>
      <c r="AB8" s="107">
        <f t="shared" si="6"/>
        <v>176.28663265196056</v>
      </c>
      <c r="AC8" s="107">
        <f t="shared" si="6"/>
        <v>159.2281254716774</v>
      </c>
      <c r="AD8" s="107">
        <f t="shared" si="6"/>
        <v>150.69887188153584</v>
      </c>
      <c r="AE8" s="107">
        <f t="shared" si="6"/>
        <v>145.58131972745088</v>
      </c>
      <c r="AF8" s="107">
        <f t="shared" si="6"/>
        <v>142.16961829139424</v>
      </c>
      <c r="AG8" s="107">
        <f t="shared" si="6"/>
        <v>139.73268869421094</v>
      </c>
      <c r="AH8" s="107">
        <f t="shared" si="6"/>
        <v>137.90499149632348</v>
      </c>
      <c r="AI8" s="107">
        <f t="shared" si="6"/>
        <v>136.48344923129986</v>
      </c>
      <c r="AJ8" s="107">
        <f t="shared" si="6"/>
        <v>135.34621541928098</v>
      </c>
      <c r="AK8" s="107">
        <f t="shared" si="6"/>
        <v>134.41575139126556</v>
      </c>
      <c r="AL8" s="107">
        <f t="shared" si="6"/>
        <v>133.64036470125268</v>
      </c>
      <c r="AM8" s="107">
        <f t="shared" si="6"/>
        <v>132.98426827124177</v>
      </c>
      <c r="AN8" s="107">
        <f t="shared" si="6"/>
        <v>132.42189990266101</v>
      </c>
      <c r="AO8" s="107">
        <f t="shared" si="6"/>
        <v>131.93451398322435</v>
      </c>
      <c r="AP8" s="107">
        <f t="shared" si="6"/>
        <v>131.50805130371728</v>
      </c>
      <c r="AQ8" s="108">
        <f t="shared" si="6"/>
        <v>130.95306562490669</v>
      </c>
      <c r="BL8" s="89"/>
    </row>
    <row r="9" spans="1:65" x14ac:dyDescent="0.25">
      <c r="A9" s="97" t="s">
        <v>61</v>
      </c>
      <c r="B9" s="100">
        <v>0</v>
      </c>
      <c r="C9" s="100">
        <v>1</v>
      </c>
      <c r="D9" s="196">
        <v>0</v>
      </c>
      <c r="E9" s="196">
        <v>0</v>
      </c>
      <c r="F9" s="196">
        <f>fuel!K9</f>
        <v>1000</v>
      </c>
      <c r="G9" s="196">
        <v>0</v>
      </c>
      <c r="H9" s="100">
        <v>1</v>
      </c>
      <c r="I9" s="196">
        <f>H9</f>
        <v>1</v>
      </c>
      <c r="J9" s="196">
        <v>0</v>
      </c>
      <c r="K9" s="194">
        <v>1</v>
      </c>
      <c r="L9" s="92"/>
      <c r="M9" s="200">
        <f t="shared" si="9"/>
        <v>0</v>
      </c>
      <c r="N9" s="107">
        <f t="shared" si="0"/>
        <v>0</v>
      </c>
      <c r="O9" s="204">
        <f t="shared" si="10"/>
        <v>0</v>
      </c>
      <c r="P9" s="204">
        <f t="shared" si="11"/>
        <v>0</v>
      </c>
      <c r="Q9" s="204">
        <v>0</v>
      </c>
      <c r="R9" s="204">
        <f t="shared" si="12"/>
        <v>0</v>
      </c>
      <c r="S9" s="107">
        <f t="shared" si="7"/>
        <v>0</v>
      </c>
      <c r="T9" s="107">
        <f t="shared" si="3"/>
        <v>1000</v>
      </c>
      <c r="U9" s="108">
        <f t="shared" si="13"/>
        <v>1000</v>
      </c>
      <c r="W9" s="111" t="str">
        <f t="shared" si="5"/>
        <v>shed</v>
      </c>
      <c r="X9" s="107">
        <f t="shared" si="14"/>
        <v>1000</v>
      </c>
      <c r="Y9" s="107">
        <f t="shared" si="6"/>
        <v>1000</v>
      </c>
      <c r="Z9" s="107">
        <f t="shared" si="6"/>
        <v>1000</v>
      </c>
      <c r="AA9" s="107">
        <f t="shared" si="6"/>
        <v>1000</v>
      </c>
      <c r="AB9" s="107">
        <f t="shared" si="6"/>
        <v>1000</v>
      </c>
      <c r="AC9" s="107">
        <f t="shared" si="6"/>
        <v>1000</v>
      </c>
      <c r="AD9" s="107">
        <f t="shared" si="6"/>
        <v>1000</v>
      </c>
      <c r="AE9" s="107">
        <f t="shared" si="6"/>
        <v>1000</v>
      </c>
      <c r="AF9" s="107">
        <f t="shared" si="6"/>
        <v>1000</v>
      </c>
      <c r="AG9" s="107">
        <f t="shared" si="6"/>
        <v>1000</v>
      </c>
      <c r="AH9" s="107">
        <f t="shared" si="6"/>
        <v>1000</v>
      </c>
      <c r="AI9" s="107">
        <f t="shared" si="6"/>
        <v>1000</v>
      </c>
      <c r="AJ9" s="107">
        <f t="shared" si="6"/>
        <v>1000</v>
      </c>
      <c r="AK9" s="107">
        <f t="shared" si="6"/>
        <v>1000</v>
      </c>
      <c r="AL9" s="107">
        <f t="shared" si="6"/>
        <v>1000</v>
      </c>
      <c r="AM9" s="107">
        <f t="shared" si="6"/>
        <v>1000</v>
      </c>
      <c r="AN9" s="107">
        <f t="shared" si="6"/>
        <v>1000</v>
      </c>
      <c r="AO9" s="107">
        <f t="shared" si="6"/>
        <v>1000</v>
      </c>
      <c r="AP9" s="107">
        <f t="shared" si="6"/>
        <v>1000</v>
      </c>
      <c r="AQ9" s="108">
        <f t="shared" si="6"/>
        <v>1000</v>
      </c>
      <c r="BL9" s="89"/>
    </row>
    <row r="10" spans="1:65" x14ac:dyDescent="0.25">
      <c r="A10" s="97" t="s">
        <v>53</v>
      </c>
      <c r="B10" s="100">
        <v>1300</v>
      </c>
      <c r="C10" s="100">
        <v>20</v>
      </c>
      <c r="D10" s="100">
        <f>25</f>
        <v>25</v>
      </c>
      <c r="E10" s="100"/>
      <c r="F10" s="196"/>
      <c r="G10" s="196"/>
      <c r="H10" s="100">
        <v>1</v>
      </c>
      <c r="I10" s="100">
        <f>H10</f>
        <v>1</v>
      </c>
      <c r="J10" s="100">
        <v>0</v>
      </c>
      <c r="K10" s="194">
        <v>1</v>
      </c>
      <c r="L10" s="86"/>
      <c r="M10" s="200">
        <f t="shared" si="9"/>
        <v>1300</v>
      </c>
      <c r="N10" s="107">
        <f t="shared" si="0"/>
        <v>122.71080346623241</v>
      </c>
      <c r="O10" s="204">
        <f t="shared" si="10"/>
        <v>0</v>
      </c>
      <c r="P10" s="204">
        <f t="shared" si="11"/>
        <v>25</v>
      </c>
      <c r="Q10" s="204">
        <v>4</v>
      </c>
      <c r="R10" s="204">
        <f t="shared" si="12"/>
        <v>147.71080346623239</v>
      </c>
      <c r="S10" s="107">
        <f>R10/$B$20</f>
        <v>147.71080346623239</v>
      </c>
      <c r="T10" s="107">
        <f t="shared" si="3"/>
        <v>0</v>
      </c>
      <c r="U10" s="108">
        <f t="shared" si="13"/>
        <v>0</v>
      </c>
      <c r="W10" s="109" t="str">
        <f t="shared" si="5"/>
        <v>wind</v>
      </c>
      <c r="X10" s="121">
        <f>FLH!C3</f>
        <v>2000</v>
      </c>
      <c r="Y10" s="121">
        <f>$S10/X10*1000+$U10</f>
        <v>73.855401733116196</v>
      </c>
      <c r="Z10" s="121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3"/>
      <c r="BL10" s="89"/>
    </row>
    <row r="11" spans="1:65" x14ac:dyDescent="0.25">
      <c r="A11" s="97" t="s">
        <v>22</v>
      </c>
      <c r="B11" s="100">
        <v>1600</v>
      </c>
      <c r="C11" s="100">
        <v>20</v>
      </c>
      <c r="D11" s="100">
        <f>15</f>
        <v>15</v>
      </c>
      <c r="E11" s="100"/>
      <c r="F11" s="196"/>
      <c r="G11" s="196"/>
      <c r="H11" s="100">
        <v>1</v>
      </c>
      <c r="I11" s="100">
        <f>H11</f>
        <v>1</v>
      </c>
      <c r="J11" s="100">
        <v>0</v>
      </c>
      <c r="K11" s="194">
        <v>1</v>
      </c>
      <c r="L11" s="86"/>
      <c r="M11" s="200">
        <f t="shared" si="9"/>
        <v>1600</v>
      </c>
      <c r="N11" s="107">
        <f t="shared" si="0"/>
        <v>151.02868118920912</v>
      </c>
      <c r="O11" s="204">
        <f t="shared" si="10"/>
        <v>0</v>
      </c>
      <c r="P11" s="204">
        <f t="shared" si="11"/>
        <v>15</v>
      </c>
      <c r="Q11" s="204">
        <v>4</v>
      </c>
      <c r="R11" s="204">
        <f t="shared" si="12"/>
        <v>166.02868118920912</v>
      </c>
      <c r="S11" s="107">
        <f t="shared" ref="S11:S14" si="15">R11/$B$20</f>
        <v>166.02868118920912</v>
      </c>
      <c r="T11" s="107">
        <f t="shared" si="3"/>
        <v>0</v>
      </c>
      <c r="U11" s="108">
        <f t="shared" si="13"/>
        <v>0</v>
      </c>
      <c r="W11" s="109" t="str">
        <f t="shared" si="5"/>
        <v>solar</v>
      </c>
      <c r="X11" s="121">
        <f>FLH!B3</f>
        <v>870</v>
      </c>
      <c r="Y11" s="121">
        <f t="shared" ref="Y11:Y12" si="16">$S11/X11*1000+$U11</f>
        <v>190.83756458529786</v>
      </c>
      <c r="Z11" s="121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3"/>
      <c r="BL11" s="89"/>
    </row>
    <row r="12" spans="1:65" x14ac:dyDescent="0.25">
      <c r="A12" s="97" t="s">
        <v>154</v>
      </c>
      <c r="B12" s="100">
        <v>5000</v>
      </c>
      <c r="C12" s="100">
        <v>40</v>
      </c>
      <c r="D12" s="100">
        <f t="shared" ref="D12" si="17">D11</f>
        <v>15</v>
      </c>
      <c r="E12" s="196"/>
      <c r="F12" s="196"/>
      <c r="G12" s="196"/>
      <c r="H12" s="196">
        <v>1</v>
      </c>
      <c r="I12" s="100">
        <v>1</v>
      </c>
      <c r="J12" s="100">
        <v>0</v>
      </c>
      <c r="K12" s="194">
        <v>1</v>
      </c>
      <c r="L12" s="86"/>
      <c r="M12" s="200">
        <f t="shared" si="9"/>
        <v>5000</v>
      </c>
      <c r="N12" s="107">
        <f t="shared" si="0"/>
        <v>375.04569436805161</v>
      </c>
      <c r="O12" s="204">
        <f t="shared" si="10"/>
        <v>0</v>
      </c>
      <c r="P12" s="204">
        <f t="shared" si="11"/>
        <v>15</v>
      </c>
      <c r="Q12" s="204">
        <v>0</v>
      </c>
      <c r="R12" s="204">
        <f t="shared" si="12"/>
        <v>390.04569436805161</v>
      </c>
      <c r="S12" s="107">
        <f t="shared" si="15"/>
        <v>390.04569436805161</v>
      </c>
      <c r="T12" s="107">
        <f t="shared" si="3"/>
        <v>0</v>
      </c>
      <c r="U12" s="108">
        <f t="shared" si="13"/>
        <v>0</v>
      </c>
      <c r="W12" s="109" t="s">
        <v>20</v>
      </c>
      <c r="X12" s="121">
        <f>FLH!D9</f>
        <v>4890.5109489051101</v>
      </c>
      <c r="Y12" s="121">
        <f t="shared" si="16"/>
        <v>79.755612131974729</v>
      </c>
      <c r="Z12" s="121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3"/>
      <c r="BL12" s="89"/>
    </row>
    <row r="13" spans="1:65" x14ac:dyDescent="0.25">
      <c r="A13" s="97" t="s">
        <v>160</v>
      </c>
      <c r="B13" s="100">
        <v>1500</v>
      </c>
      <c r="C13" s="100">
        <v>40</v>
      </c>
      <c r="D13" s="100">
        <v>15</v>
      </c>
      <c r="E13" s="196"/>
      <c r="F13" s="196"/>
      <c r="G13" s="196"/>
      <c r="H13" s="195">
        <v>0.7</v>
      </c>
      <c r="I13" s="195">
        <f>H13</f>
        <v>0.7</v>
      </c>
      <c r="J13" s="100">
        <v>0</v>
      </c>
      <c r="K13" s="194">
        <v>0.7</v>
      </c>
      <c r="L13" s="86"/>
      <c r="M13" s="200">
        <f t="shared" si="9"/>
        <v>1500</v>
      </c>
      <c r="N13" s="107">
        <f t="shared" si="0"/>
        <v>112.51370831041548</v>
      </c>
      <c r="O13" s="204">
        <f t="shared" si="10"/>
        <v>0</v>
      </c>
      <c r="P13" s="204">
        <f t="shared" si="11"/>
        <v>15</v>
      </c>
      <c r="Q13" s="204">
        <v>0</v>
      </c>
      <c r="R13" s="204">
        <f t="shared" si="12"/>
        <v>89.25959581729083</v>
      </c>
      <c r="S13" s="107">
        <f t="shared" si="15"/>
        <v>89.25959581729083</v>
      </c>
      <c r="T13" s="107">
        <f t="shared" si="3"/>
        <v>0</v>
      </c>
      <c r="U13" s="108">
        <f t="shared" si="13"/>
        <v>0</v>
      </c>
      <c r="W13" s="124" t="s">
        <v>72</v>
      </c>
      <c r="X13" s="125">
        <f>MIN(X3:X9)</f>
        <v>1000</v>
      </c>
      <c r="Y13" s="125">
        <f>MIN(Y3:Y10)</f>
        <v>73.855401733116196</v>
      </c>
      <c r="Z13" s="125">
        <f t="shared" ref="Z13:AQ13" si="18">MIN(Z3:Z9)</f>
        <v>636.86632651960565</v>
      </c>
      <c r="AA13" s="125">
        <f t="shared" si="18"/>
        <v>227.46215419281</v>
      </c>
      <c r="AB13" s="125">
        <f t="shared" si="18"/>
        <v>174.92981319249867</v>
      </c>
      <c r="AC13" s="125">
        <f t="shared" si="18"/>
        <v>134.17543101722134</v>
      </c>
      <c r="AD13" s="125">
        <f t="shared" si="18"/>
        <v>113.79823992958268</v>
      </c>
      <c r="AE13" s="125">
        <f t="shared" si="18"/>
        <v>101.57192527699948</v>
      </c>
      <c r="AF13" s="125">
        <f t="shared" si="18"/>
        <v>93.421048841944014</v>
      </c>
      <c r="AG13" s="125">
        <f t="shared" si="18"/>
        <v>87.598994245475808</v>
      </c>
      <c r="AH13" s="125">
        <f t="shared" si="18"/>
        <v>83.232453298124668</v>
      </c>
      <c r="AI13" s="125">
        <f t="shared" si="18"/>
        <v>79.836254783518228</v>
      </c>
      <c r="AJ13" s="125">
        <f t="shared" si="18"/>
        <v>77.119295971833068</v>
      </c>
      <c r="AK13" s="125">
        <f t="shared" si="18"/>
        <v>74.896329671363389</v>
      </c>
      <c r="AL13" s="125">
        <f t="shared" si="18"/>
        <v>72.895066042930765</v>
      </c>
      <c r="AM13" s="125">
        <f t="shared" si="18"/>
        <v>70.050295076417683</v>
      </c>
      <c r="AN13" s="125">
        <f t="shared" si="18"/>
        <v>67.611919962263642</v>
      </c>
      <c r="AO13" s="125">
        <f t="shared" si="18"/>
        <v>65.498661529996781</v>
      </c>
      <c r="AP13" s="125">
        <f t="shared" si="18"/>
        <v>63.418320059232116</v>
      </c>
      <c r="AQ13" s="126">
        <f t="shared" si="18"/>
        <v>59.961283811431812</v>
      </c>
      <c r="BL13" s="89"/>
    </row>
    <row r="14" spans="1:65" x14ac:dyDescent="0.25">
      <c r="A14" s="101" t="s">
        <v>158</v>
      </c>
      <c r="B14" s="102">
        <v>3000</v>
      </c>
      <c r="C14" s="102">
        <v>40</v>
      </c>
      <c r="D14" s="102">
        <v>15</v>
      </c>
      <c r="E14" s="197"/>
      <c r="F14" s="197"/>
      <c r="G14" s="197"/>
      <c r="H14" s="197">
        <v>1</v>
      </c>
      <c r="I14" s="102">
        <v>1</v>
      </c>
      <c r="J14" s="102">
        <v>0</v>
      </c>
      <c r="K14" s="198">
        <v>1</v>
      </c>
      <c r="L14" s="86"/>
      <c r="M14" s="201">
        <f>B13</f>
        <v>1500</v>
      </c>
      <c r="N14" s="112">
        <f>B13*((1+$B$18)^C13*$B$18)/((1+$B$18)^C13-1)</f>
        <v>112.51370831041548</v>
      </c>
      <c r="O14" s="125">
        <f>J13*10</f>
        <v>0</v>
      </c>
      <c r="P14" s="125">
        <f>D13+O14</f>
        <v>15</v>
      </c>
      <c r="Q14" s="125">
        <v>0</v>
      </c>
      <c r="R14" s="125">
        <f>(N14+P14)*K13</f>
        <v>89.25959581729083</v>
      </c>
      <c r="S14" s="112">
        <f t="shared" si="15"/>
        <v>89.25959581729083</v>
      </c>
      <c r="T14" s="112">
        <f t="shared" si="3"/>
        <v>0</v>
      </c>
      <c r="U14" s="113">
        <f>T14-J13</f>
        <v>0</v>
      </c>
      <c r="W14" s="93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BL14" s="89"/>
    </row>
    <row r="15" spans="1:65" x14ac:dyDescent="0.25">
      <c r="A15" s="179" t="s">
        <v>132</v>
      </c>
      <c r="F15" s="88"/>
      <c r="L15" s="86"/>
      <c r="N15" s="90"/>
      <c r="O15" s="90"/>
      <c r="P15" s="90"/>
      <c r="Q15" s="90"/>
      <c r="R15" s="90"/>
      <c r="S15" s="90"/>
      <c r="T15" s="205"/>
      <c r="U15" s="90"/>
      <c r="W15" s="93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3"/>
      <c r="BL15" s="89"/>
    </row>
    <row r="16" spans="1:65" x14ac:dyDescent="0.25">
      <c r="M16" s="120">
        <v>265</v>
      </c>
      <c r="N16" s="105">
        <f>$N$8*1000/8760*M16/0.8+$T$8</f>
        <v>2072.010688463542</v>
      </c>
      <c r="O16" s="136" t="s">
        <v>11</v>
      </c>
      <c r="P16" s="105">
        <f>$P$8*1000/8760*M16/0.8+$T$8</f>
        <v>389.80859969558594</v>
      </c>
      <c r="Q16" s="105"/>
      <c r="R16" s="137" t="s">
        <v>12</v>
      </c>
      <c r="W16" s="93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1"/>
      <c r="BM16" s="90"/>
    </row>
    <row r="17" spans="1:64" x14ac:dyDescent="0.25">
      <c r="A17" s="130" t="s">
        <v>69</v>
      </c>
      <c r="B17" s="131">
        <v>20</v>
      </c>
      <c r="M17" s="138">
        <v>8760</v>
      </c>
      <c r="N17" s="112">
        <f>$N$8*1000/8760*M17/0.8+$T$8</f>
        <v>64482.999026610327</v>
      </c>
      <c r="O17" s="139" t="s">
        <v>11</v>
      </c>
      <c r="P17" s="112">
        <f>$P$8*1000/8760*M17/0.8+$T$8</f>
        <v>8875.1111111111113</v>
      </c>
      <c r="Q17" s="112"/>
      <c r="R17" s="134" t="s">
        <v>12</v>
      </c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1"/>
    </row>
    <row r="18" spans="1:64" x14ac:dyDescent="0.25">
      <c r="A18" s="110" t="s">
        <v>70</v>
      </c>
      <c r="B18" s="132">
        <v>7.0000000000000007E-2</v>
      </c>
      <c r="S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1"/>
    </row>
    <row r="19" spans="1:64" x14ac:dyDescent="0.25">
      <c r="A19" s="110" t="s">
        <v>163</v>
      </c>
      <c r="B19" s="223">
        <v>0.8</v>
      </c>
      <c r="S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1"/>
    </row>
    <row r="20" spans="1:64" x14ac:dyDescent="0.25">
      <c r="A20" s="133" t="s">
        <v>164</v>
      </c>
      <c r="B20" s="224">
        <v>1</v>
      </c>
      <c r="S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1"/>
    </row>
    <row r="21" spans="1:64" x14ac:dyDescent="0.25">
      <c r="A21" s="179" t="s">
        <v>165</v>
      </c>
      <c r="N21" s="95"/>
      <c r="O21" s="95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1"/>
    </row>
    <row r="22" spans="1:64" x14ac:dyDescent="0.25"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1"/>
    </row>
    <row r="23" spans="1:64" x14ac:dyDescent="0.25"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</row>
  </sheetData>
  <phoneticPr fontId="40" type="noConversion"/>
  <conditionalFormatting sqref="X3:AQ9">
    <cfRule type="cellIs" dxfId="5" priority="3" stopIfTrue="1" operator="equal">
      <formula>X$13</formula>
    </cfRule>
  </conditionalFormatting>
  <conditionalFormatting sqref="M3:U14">
    <cfRule type="containsText" dxfId="4" priority="1" operator="containsText" text="&quot;&quot;">
      <formula>NOT(ISERROR(SEARCH("""""",M3)))</formula>
    </cfRule>
    <cfRule type="cellIs" dxfId="3" priority="2" operator="equal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19"/>
  </sheetPr>
  <dimension ref="A1:P312"/>
  <sheetViews>
    <sheetView workbookViewId="0">
      <selection activeCell="R47" sqref="R47"/>
    </sheetView>
  </sheetViews>
  <sheetFormatPr baseColWidth="10" defaultRowHeight="12.75" x14ac:dyDescent="0.2"/>
  <cols>
    <col min="3" max="3" width="12.7109375" customWidth="1"/>
    <col min="4" max="9" width="7.42578125" customWidth="1"/>
    <col min="11" max="16" width="7.42578125" customWidth="1"/>
  </cols>
  <sheetData>
    <row r="1" spans="1:16" ht="22.5" customHeight="1" x14ac:dyDescent="0.2">
      <c r="A1" s="342" t="s">
        <v>31</v>
      </c>
      <c r="B1" s="342"/>
      <c r="C1" s="342"/>
      <c r="D1" s="342"/>
      <c r="E1" s="342"/>
      <c r="F1" s="342"/>
      <c r="G1" s="342"/>
      <c r="H1" s="342"/>
      <c r="I1" s="342"/>
    </row>
    <row r="2" spans="1:16" ht="29.25" customHeight="1" thickBot="1" x14ac:dyDescent="0.25">
      <c r="A2" s="1"/>
      <c r="B2" s="2"/>
      <c r="C2" s="1"/>
      <c r="D2" s="30" t="s">
        <v>36</v>
      </c>
      <c r="E2" s="3">
        <v>2015</v>
      </c>
      <c r="F2" s="3">
        <v>2020</v>
      </c>
      <c r="G2" s="3">
        <v>2030</v>
      </c>
      <c r="H2" s="3">
        <v>2040</v>
      </c>
      <c r="I2" s="3">
        <v>2050</v>
      </c>
      <c r="J2" s="2"/>
      <c r="K2" s="30" t="s">
        <v>36</v>
      </c>
      <c r="L2" s="3">
        <v>2015</v>
      </c>
      <c r="M2" s="3">
        <v>2020</v>
      </c>
      <c r="N2" s="3">
        <v>2030</v>
      </c>
      <c r="O2" s="3">
        <v>2040</v>
      </c>
      <c r="P2" s="3">
        <v>2050</v>
      </c>
    </row>
    <row r="3" spans="1:16" ht="12.75" customHeight="1" thickTop="1" x14ac:dyDescent="0.2">
      <c r="A3" s="334" t="s">
        <v>18</v>
      </c>
      <c r="B3" s="316" t="s">
        <v>25</v>
      </c>
      <c r="C3" s="31" t="s">
        <v>32</v>
      </c>
      <c r="D3" s="32"/>
      <c r="E3" s="32"/>
      <c r="F3" s="32"/>
      <c r="G3" s="33"/>
      <c r="H3" s="33"/>
      <c r="I3" s="34"/>
      <c r="J3" s="339" t="s">
        <v>19</v>
      </c>
      <c r="K3" s="44"/>
      <c r="L3" s="44"/>
      <c r="M3" s="44"/>
      <c r="N3" s="45"/>
      <c r="O3" s="45"/>
      <c r="P3" s="46"/>
    </row>
    <row r="4" spans="1:16" ht="12.75" customHeight="1" x14ac:dyDescent="0.2">
      <c r="A4" s="335"/>
      <c r="B4" s="317"/>
      <c r="C4" s="35" t="s">
        <v>33</v>
      </c>
      <c r="D4" s="36"/>
      <c r="E4" s="36"/>
      <c r="F4" s="36"/>
      <c r="G4" s="37"/>
      <c r="H4" s="37"/>
      <c r="I4" s="38"/>
      <c r="J4" s="317"/>
      <c r="K4" s="36"/>
      <c r="L4" s="36"/>
      <c r="M4" s="36"/>
      <c r="N4" s="37"/>
      <c r="O4" s="37"/>
      <c r="P4" s="38"/>
    </row>
    <row r="5" spans="1:16" ht="12.75" customHeight="1" x14ac:dyDescent="0.2">
      <c r="A5" s="335"/>
      <c r="B5" s="317"/>
      <c r="C5" s="35" t="s">
        <v>20</v>
      </c>
      <c r="D5" s="36"/>
      <c r="E5" s="36"/>
      <c r="F5" s="36"/>
      <c r="G5" s="37"/>
      <c r="H5" s="37"/>
      <c r="I5" s="38"/>
      <c r="J5" s="340"/>
      <c r="K5" s="36"/>
      <c r="L5" s="36"/>
      <c r="M5" s="36"/>
      <c r="N5" s="37"/>
      <c r="O5" s="37"/>
      <c r="P5" s="38"/>
    </row>
    <row r="6" spans="1:16" ht="12.75" customHeight="1" x14ac:dyDescent="0.2">
      <c r="A6" s="335"/>
      <c r="B6" s="317"/>
      <c r="C6" s="35" t="s">
        <v>21</v>
      </c>
      <c r="D6" s="36"/>
      <c r="E6" s="36"/>
      <c r="F6" s="36"/>
      <c r="G6" s="37"/>
      <c r="H6" s="37"/>
      <c r="I6" s="38"/>
      <c r="J6" s="340"/>
      <c r="K6" s="36"/>
      <c r="L6" s="36"/>
      <c r="M6" s="36"/>
      <c r="N6" s="37"/>
      <c r="O6" s="37"/>
      <c r="P6" s="38"/>
    </row>
    <row r="7" spans="1:16" ht="12.75" customHeight="1" x14ac:dyDescent="0.2">
      <c r="A7" s="335"/>
      <c r="B7" s="317"/>
      <c r="C7" s="35" t="s">
        <v>22</v>
      </c>
      <c r="D7" s="36"/>
      <c r="E7" s="36"/>
      <c r="F7" s="36"/>
      <c r="G7" s="37"/>
      <c r="H7" s="37"/>
      <c r="I7" s="38"/>
      <c r="J7" s="340"/>
      <c r="K7" s="36"/>
      <c r="L7" s="36"/>
      <c r="M7" s="36"/>
      <c r="N7" s="37"/>
      <c r="O7" s="37"/>
      <c r="P7" s="38"/>
    </row>
    <row r="8" spans="1:16" ht="12.75" customHeight="1" x14ac:dyDescent="0.2">
      <c r="A8" s="335"/>
      <c r="B8" s="317"/>
      <c r="C8" s="35" t="s">
        <v>23</v>
      </c>
      <c r="D8" s="36"/>
      <c r="E8" s="36"/>
      <c r="F8" s="36"/>
      <c r="G8" s="37"/>
      <c r="H8" s="37"/>
      <c r="I8" s="38"/>
      <c r="J8" s="340"/>
      <c r="K8" s="36"/>
      <c r="L8" s="36"/>
      <c r="M8" s="36"/>
      <c r="N8" s="37"/>
      <c r="O8" s="37"/>
      <c r="P8" s="38"/>
    </row>
    <row r="9" spans="1:16" ht="12.75" customHeight="1" x14ac:dyDescent="0.2">
      <c r="A9" s="335"/>
      <c r="B9" s="318"/>
      <c r="C9" s="39" t="s">
        <v>24</v>
      </c>
      <c r="D9" s="40"/>
      <c r="E9" s="40"/>
      <c r="F9" s="40"/>
      <c r="G9" s="41"/>
      <c r="H9" s="41"/>
      <c r="I9" s="42"/>
      <c r="J9" s="341"/>
      <c r="K9" s="40"/>
      <c r="L9" s="40"/>
      <c r="M9" s="40"/>
      <c r="N9" s="41"/>
      <c r="O9" s="41"/>
      <c r="P9" s="42"/>
    </row>
    <row r="10" spans="1:16" ht="12.75" customHeight="1" x14ac:dyDescent="0.2">
      <c r="A10" s="335"/>
      <c r="B10" s="319" t="s">
        <v>25</v>
      </c>
      <c r="C10" s="4" t="s">
        <v>37</v>
      </c>
      <c r="D10" s="8"/>
      <c r="E10" s="9"/>
      <c r="F10" s="9"/>
      <c r="G10" s="22"/>
      <c r="H10" s="22"/>
      <c r="I10" s="10"/>
      <c r="J10" s="319" t="s">
        <v>19</v>
      </c>
      <c r="K10" s="8"/>
      <c r="L10" s="9"/>
      <c r="M10" s="9"/>
      <c r="N10" s="22"/>
      <c r="O10" s="22"/>
      <c r="P10" s="10"/>
    </row>
    <row r="11" spans="1:16" ht="12.75" customHeight="1" x14ac:dyDescent="0.2">
      <c r="A11" s="335"/>
      <c r="B11" s="320"/>
      <c r="C11" s="4" t="s">
        <v>38</v>
      </c>
      <c r="D11" s="8"/>
      <c r="E11" s="9"/>
      <c r="F11" s="9"/>
      <c r="G11" s="22"/>
      <c r="H11" s="22"/>
      <c r="I11" s="10"/>
      <c r="J11" s="320"/>
      <c r="K11" s="8"/>
      <c r="L11" s="9"/>
      <c r="M11" s="9"/>
      <c r="N11" s="22"/>
      <c r="O11" s="22"/>
      <c r="P11" s="10"/>
    </row>
    <row r="12" spans="1:16" ht="12.75" customHeight="1" x14ac:dyDescent="0.2">
      <c r="A12" s="335"/>
      <c r="B12" s="320"/>
      <c r="C12" s="4" t="s">
        <v>39</v>
      </c>
      <c r="D12" s="8"/>
      <c r="E12" s="9"/>
      <c r="F12" s="9"/>
      <c r="G12" s="22"/>
      <c r="H12" s="22"/>
      <c r="I12" s="10"/>
      <c r="J12" s="320"/>
      <c r="K12" s="8"/>
      <c r="L12" s="9"/>
      <c r="M12" s="9"/>
      <c r="N12" s="22"/>
      <c r="O12" s="22"/>
      <c r="P12" s="10"/>
    </row>
    <row r="13" spans="1:16" ht="12.75" customHeight="1" x14ac:dyDescent="0.2">
      <c r="A13" s="335"/>
      <c r="B13" s="320"/>
      <c r="C13" s="4" t="s">
        <v>40</v>
      </c>
      <c r="D13" s="8"/>
      <c r="E13" s="9"/>
      <c r="F13" s="9"/>
      <c r="G13" s="22"/>
      <c r="H13" s="22"/>
      <c r="I13" s="10"/>
      <c r="J13" s="320"/>
      <c r="K13" s="8"/>
      <c r="L13" s="9"/>
      <c r="M13" s="9"/>
      <c r="N13" s="22"/>
      <c r="O13" s="22"/>
      <c r="P13" s="10"/>
    </row>
    <row r="14" spans="1:16" ht="12.75" customHeight="1" x14ac:dyDescent="0.2">
      <c r="A14" s="335"/>
      <c r="B14" s="320"/>
      <c r="C14" s="4" t="s">
        <v>41</v>
      </c>
      <c r="D14" s="8"/>
      <c r="E14" s="9"/>
      <c r="F14" s="9"/>
      <c r="G14" s="22"/>
      <c r="H14" s="22"/>
      <c r="I14" s="10"/>
      <c r="J14" s="320"/>
      <c r="K14" s="8"/>
      <c r="L14" s="9"/>
      <c r="M14" s="9"/>
      <c r="N14" s="22"/>
      <c r="O14" s="22"/>
      <c r="P14" s="10"/>
    </row>
    <row r="15" spans="1:16" ht="12.75" customHeight="1" x14ac:dyDescent="0.2">
      <c r="A15" s="335"/>
      <c r="B15" s="320"/>
      <c r="C15" s="4" t="s">
        <v>42</v>
      </c>
      <c r="D15" s="8"/>
      <c r="E15" s="9"/>
      <c r="F15" s="9"/>
      <c r="G15" s="22"/>
      <c r="H15" s="22"/>
      <c r="I15" s="10"/>
      <c r="J15" s="320"/>
      <c r="K15" s="8"/>
      <c r="L15" s="9"/>
      <c r="M15" s="9"/>
      <c r="N15" s="22"/>
      <c r="O15" s="22"/>
      <c r="P15" s="10"/>
    </row>
    <row r="16" spans="1:16" ht="12.75" customHeight="1" thickBot="1" x14ac:dyDescent="0.25">
      <c r="A16" s="335"/>
      <c r="B16" s="337" t="s">
        <v>30</v>
      </c>
      <c r="C16" s="11" t="s">
        <v>43</v>
      </c>
      <c r="D16" s="11"/>
      <c r="E16" s="11"/>
      <c r="F16" s="11"/>
      <c r="G16" s="23"/>
      <c r="H16" s="23"/>
      <c r="I16" s="12"/>
      <c r="J16" s="47" t="s">
        <v>34</v>
      </c>
      <c r="K16" s="49"/>
      <c r="L16" s="49"/>
      <c r="M16" s="49"/>
      <c r="N16" s="50"/>
      <c r="O16" s="50"/>
      <c r="P16" s="51"/>
    </row>
    <row r="17" spans="1:16" ht="12.75" customHeight="1" thickTop="1" thickBot="1" x14ac:dyDescent="0.25">
      <c r="A17" s="335"/>
      <c r="B17" s="338"/>
      <c r="C17" s="5" t="s">
        <v>26</v>
      </c>
      <c r="D17" s="13"/>
      <c r="E17" s="13"/>
      <c r="F17" s="13"/>
      <c r="G17" s="24"/>
      <c r="H17" s="24"/>
      <c r="I17" s="14"/>
      <c r="J17" s="47"/>
      <c r="K17" s="49"/>
      <c r="L17" s="49"/>
      <c r="M17" s="49"/>
      <c r="N17" s="50"/>
      <c r="O17" s="50"/>
      <c r="P17" s="51"/>
    </row>
    <row r="18" spans="1:16" ht="12.75" customHeight="1" thickTop="1" thickBot="1" x14ac:dyDescent="0.25">
      <c r="A18" s="335"/>
      <c r="B18" s="338"/>
      <c r="C18" s="5" t="s">
        <v>27</v>
      </c>
      <c r="D18" s="13"/>
      <c r="E18" s="13"/>
      <c r="F18" s="13"/>
      <c r="G18" s="24"/>
      <c r="H18" s="24"/>
      <c r="I18" s="14"/>
      <c r="J18" s="47"/>
      <c r="K18" s="49"/>
      <c r="L18" s="49"/>
      <c r="M18" s="49"/>
      <c r="N18" s="50"/>
      <c r="O18" s="50"/>
      <c r="P18" s="51"/>
    </row>
    <row r="19" spans="1:16" ht="12.75" customHeight="1" thickTop="1" thickBot="1" x14ac:dyDescent="0.25">
      <c r="A19" s="335"/>
      <c r="B19" s="338"/>
      <c r="C19" s="5" t="s">
        <v>29</v>
      </c>
      <c r="D19" s="24"/>
      <c r="E19" s="24"/>
      <c r="F19" s="24"/>
      <c r="G19" s="24"/>
      <c r="H19" s="24"/>
      <c r="I19" s="29"/>
      <c r="J19" s="47"/>
      <c r="K19" s="49"/>
      <c r="L19" s="49"/>
      <c r="M19" s="49"/>
      <c r="N19" s="50"/>
      <c r="O19" s="50"/>
      <c r="P19" s="51"/>
    </row>
    <row r="20" spans="1:16" ht="12.75" customHeight="1" thickTop="1" x14ac:dyDescent="0.2">
      <c r="A20" s="335"/>
      <c r="B20" s="324" t="s">
        <v>19</v>
      </c>
      <c r="C20" s="52" t="s">
        <v>32</v>
      </c>
      <c r="D20" s="53"/>
      <c r="E20" s="53"/>
      <c r="F20" s="53"/>
      <c r="G20" s="53"/>
      <c r="H20" s="53"/>
      <c r="I20" s="54"/>
    </row>
    <row r="21" spans="1:16" ht="12.75" customHeight="1" x14ac:dyDescent="0.2">
      <c r="A21" s="335"/>
      <c r="B21" s="325"/>
      <c r="C21" s="55" t="s">
        <v>33</v>
      </c>
      <c r="D21" s="56"/>
      <c r="E21" s="56"/>
      <c r="F21" s="56"/>
      <c r="G21" s="56"/>
      <c r="H21" s="56"/>
      <c r="I21" s="57"/>
    </row>
    <row r="22" spans="1:16" ht="12.75" customHeight="1" x14ac:dyDescent="0.2">
      <c r="A22" s="335"/>
      <c r="B22" s="326"/>
      <c r="C22" s="55" t="s">
        <v>20</v>
      </c>
      <c r="D22" s="56"/>
      <c r="E22" s="56"/>
      <c r="F22" s="56"/>
      <c r="G22" s="56"/>
      <c r="H22" s="56"/>
      <c r="I22" s="57"/>
    </row>
    <row r="23" spans="1:16" ht="12.75" customHeight="1" x14ac:dyDescent="0.2">
      <c r="A23" s="335"/>
      <c r="B23" s="326"/>
      <c r="C23" s="55" t="s">
        <v>21</v>
      </c>
      <c r="D23" s="56"/>
      <c r="E23" s="56"/>
      <c r="F23" s="56"/>
      <c r="G23" s="56"/>
      <c r="H23" s="56"/>
      <c r="I23" s="57"/>
    </row>
    <row r="24" spans="1:16" ht="12.75" customHeight="1" x14ac:dyDescent="0.2">
      <c r="A24" s="335"/>
      <c r="B24" s="326"/>
      <c r="C24" s="55" t="s">
        <v>22</v>
      </c>
      <c r="D24" s="56"/>
      <c r="E24" s="56"/>
      <c r="F24" s="56"/>
      <c r="G24" s="56"/>
      <c r="H24" s="56"/>
      <c r="I24" s="57"/>
    </row>
    <row r="25" spans="1:16" ht="12.75" customHeight="1" x14ac:dyDescent="0.2">
      <c r="A25" s="335"/>
      <c r="B25" s="326"/>
      <c r="C25" s="55" t="s">
        <v>23</v>
      </c>
      <c r="D25" s="56"/>
      <c r="E25" s="56"/>
      <c r="F25" s="56"/>
      <c r="G25" s="56"/>
      <c r="H25" s="56"/>
      <c r="I25" s="57"/>
    </row>
    <row r="26" spans="1:16" ht="12.75" customHeight="1" x14ac:dyDescent="0.2">
      <c r="A26" s="335"/>
      <c r="B26" s="327"/>
      <c r="C26" s="58" t="s">
        <v>24</v>
      </c>
      <c r="D26" s="59"/>
      <c r="E26" s="59"/>
      <c r="F26" s="59"/>
      <c r="G26" s="59"/>
      <c r="H26" s="59"/>
      <c r="I26" s="60"/>
    </row>
    <row r="27" spans="1:16" ht="12.75" customHeight="1" x14ac:dyDescent="0.2">
      <c r="A27" s="335"/>
      <c r="B27" s="328" t="s">
        <v>19</v>
      </c>
      <c r="C27" s="7" t="s">
        <v>37</v>
      </c>
      <c r="D27" s="15"/>
      <c r="E27" s="16"/>
      <c r="F27" s="16"/>
      <c r="G27" s="16"/>
      <c r="H27" s="16"/>
      <c r="I27" s="17"/>
    </row>
    <row r="28" spans="1:16" ht="12.75" customHeight="1" x14ac:dyDescent="0.2">
      <c r="A28" s="335"/>
      <c r="B28" s="329"/>
      <c r="C28" s="7" t="s">
        <v>38</v>
      </c>
      <c r="D28" s="15"/>
      <c r="E28" s="16"/>
      <c r="F28" s="16"/>
      <c r="G28" s="16"/>
      <c r="H28" s="16"/>
      <c r="I28" s="17"/>
    </row>
    <row r="29" spans="1:16" ht="12.75" customHeight="1" x14ac:dyDescent="0.2">
      <c r="A29" s="335"/>
      <c r="B29" s="329"/>
      <c r="C29" s="7" t="s">
        <v>39</v>
      </c>
      <c r="D29" s="15"/>
      <c r="E29" s="16"/>
      <c r="F29" s="16"/>
      <c r="G29" s="16"/>
      <c r="H29" s="16"/>
      <c r="I29" s="17"/>
    </row>
    <row r="30" spans="1:16" ht="12.75" customHeight="1" x14ac:dyDescent="0.2">
      <c r="A30" s="335"/>
      <c r="B30" s="329"/>
      <c r="C30" s="7" t="s">
        <v>40</v>
      </c>
      <c r="D30" s="15"/>
      <c r="E30" s="16"/>
      <c r="F30" s="16"/>
      <c r="G30" s="16"/>
      <c r="H30" s="16"/>
      <c r="I30" s="17"/>
    </row>
    <row r="31" spans="1:16" ht="12.75" customHeight="1" x14ac:dyDescent="0.2">
      <c r="A31" s="335"/>
      <c r="B31" s="329"/>
      <c r="C31" s="7" t="s">
        <v>41</v>
      </c>
      <c r="D31" s="15"/>
      <c r="E31" s="16"/>
      <c r="F31" s="16"/>
      <c r="G31" s="16"/>
      <c r="H31" s="16"/>
      <c r="I31" s="17"/>
    </row>
    <row r="32" spans="1:16" ht="12.75" customHeight="1" thickBot="1" x14ac:dyDescent="0.25">
      <c r="A32" s="336"/>
      <c r="B32" s="329"/>
      <c r="C32" s="7" t="s">
        <v>42</v>
      </c>
      <c r="D32" s="15"/>
      <c r="E32" s="16"/>
      <c r="F32" s="16"/>
      <c r="G32" s="16"/>
      <c r="H32" s="16"/>
      <c r="I32" s="17"/>
    </row>
    <row r="33" spans="1:9" ht="12.75" customHeight="1" thickTop="1" x14ac:dyDescent="0.2">
      <c r="A33" s="321" t="s">
        <v>28</v>
      </c>
      <c r="B33" s="330" t="s">
        <v>25</v>
      </c>
      <c r="C33" s="61" t="s">
        <v>32</v>
      </c>
      <c r="D33" s="62"/>
      <c r="E33" s="62"/>
      <c r="F33" s="62"/>
      <c r="G33" s="62"/>
      <c r="H33" s="62"/>
      <c r="I33" s="63"/>
    </row>
    <row r="34" spans="1:9" ht="12.75" customHeight="1" x14ac:dyDescent="0.2">
      <c r="A34" s="322"/>
      <c r="B34" s="325"/>
      <c r="C34" s="55" t="s">
        <v>33</v>
      </c>
      <c r="D34" s="56"/>
      <c r="E34" s="56"/>
      <c r="F34" s="56"/>
      <c r="G34" s="56"/>
      <c r="H34" s="56"/>
      <c r="I34" s="57"/>
    </row>
    <row r="35" spans="1:9" ht="12.75" customHeight="1" x14ac:dyDescent="0.2">
      <c r="A35" s="322"/>
      <c r="B35" s="325"/>
      <c r="C35" s="55" t="s">
        <v>20</v>
      </c>
      <c r="D35" s="56"/>
      <c r="E35" s="56"/>
      <c r="F35" s="56"/>
      <c r="G35" s="56"/>
      <c r="H35" s="56"/>
      <c r="I35" s="57"/>
    </row>
    <row r="36" spans="1:9" ht="12.75" customHeight="1" x14ac:dyDescent="0.2">
      <c r="A36" s="322"/>
      <c r="B36" s="325"/>
      <c r="C36" s="55" t="s">
        <v>21</v>
      </c>
      <c r="D36" s="56"/>
      <c r="E36" s="56"/>
      <c r="F36" s="56"/>
      <c r="G36" s="56"/>
      <c r="H36" s="56"/>
      <c r="I36" s="57"/>
    </row>
    <row r="37" spans="1:9" ht="12.75" customHeight="1" x14ac:dyDescent="0.2">
      <c r="A37" s="322"/>
      <c r="B37" s="325"/>
      <c r="C37" s="55" t="s">
        <v>22</v>
      </c>
      <c r="D37" s="56"/>
      <c r="E37" s="56"/>
      <c r="F37" s="56"/>
      <c r="G37" s="56"/>
      <c r="H37" s="56"/>
      <c r="I37" s="57"/>
    </row>
    <row r="38" spans="1:9" ht="12.75" customHeight="1" x14ac:dyDescent="0.2">
      <c r="A38" s="322"/>
      <c r="B38" s="325"/>
      <c r="C38" s="55" t="s">
        <v>23</v>
      </c>
      <c r="D38" s="56"/>
      <c r="E38" s="56"/>
      <c r="F38" s="56"/>
      <c r="G38" s="56"/>
      <c r="H38" s="56"/>
      <c r="I38" s="57"/>
    </row>
    <row r="39" spans="1:9" ht="12.75" customHeight="1" x14ac:dyDescent="0.2">
      <c r="A39" s="322"/>
      <c r="B39" s="331"/>
      <c r="C39" s="58" t="s">
        <v>24</v>
      </c>
      <c r="D39" s="59"/>
      <c r="E39" s="59"/>
      <c r="F39" s="59"/>
      <c r="G39" s="59"/>
      <c r="H39" s="59"/>
      <c r="I39" s="60"/>
    </row>
    <row r="40" spans="1:9" ht="12.75" customHeight="1" x14ac:dyDescent="0.2">
      <c r="A40" s="322"/>
      <c r="B40" s="328" t="s">
        <v>25</v>
      </c>
      <c r="C40" s="7" t="s">
        <v>37</v>
      </c>
      <c r="D40" s="15"/>
      <c r="E40" s="16"/>
      <c r="F40" s="16"/>
      <c r="G40" s="16"/>
      <c r="H40" s="16"/>
      <c r="I40" s="17"/>
    </row>
    <row r="41" spans="1:9" ht="12.75" customHeight="1" x14ac:dyDescent="0.2">
      <c r="A41" s="322"/>
      <c r="B41" s="329"/>
      <c r="C41" s="7" t="s">
        <v>38</v>
      </c>
      <c r="D41" s="15"/>
      <c r="E41" s="16"/>
      <c r="F41" s="16"/>
      <c r="G41" s="16"/>
      <c r="H41" s="16"/>
      <c r="I41" s="17"/>
    </row>
    <row r="42" spans="1:9" ht="12.75" customHeight="1" x14ac:dyDescent="0.2">
      <c r="A42" s="322"/>
      <c r="B42" s="329"/>
      <c r="C42" s="7" t="s">
        <v>39</v>
      </c>
      <c r="D42" s="15"/>
      <c r="E42" s="16"/>
      <c r="F42" s="16"/>
      <c r="G42" s="16"/>
      <c r="H42" s="16"/>
      <c r="I42" s="17"/>
    </row>
    <row r="43" spans="1:9" ht="12.75" customHeight="1" x14ac:dyDescent="0.2">
      <c r="A43" s="322"/>
      <c r="B43" s="329"/>
      <c r="C43" s="7" t="s">
        <v>40</v>
      </c>
      <c r="D43" s="15"/>
      <c r="E43" s="16"/>
      <c r="F43" s="16"/>
      <c r="G43" s="16"/>
      <c r="H43" s="16"/>
      <c r="I43" s="17"/>
    </row>
    <row r="44" spans="1:9" ht="12.75" customHeight="1" x14ac:dyDescent="0.2">
      <c r="A44" s="322"/>
      <c r="B44" s="329"/>
      <c r="C44" s="7" t="s">
        <v>41</v>
      </c>
      <c r="D44" s="15"/>
      <c r="E44" s="16"/>
      <c r="F44" s="16"/>
      <c r="G44" s="16"/>
      <c r="H44" s="16"/>
      <c r="I44" s="17"/>
    </row>
    <row r="45" spans="1:9" ht="12.75" customHeight="1" x14ac:dyDescent="0.2">
      <c r="A45" s="322"/>
      <c r="B45" s="329"/>
      <c r="C45" s="7" t="s">
        <v>42</v>
      </c>
      <c r="D45" s="15"/>
      <c r="E45" s="16"/>
      <c r="F45" s="16"/>
      <c r="G45" s="16"/>
      <c r="H45" s="16"/>
      <c r="I45" s="17"/>
    </row>
    <row r="46" spans="1:9" ht="12.75" customHeight="1" x14ac:dyDescent="0.2">
      <c r="A46" s="322"/>
      <c r="B46" s="332" t="s">
        <v>30</v>
      </c>
      <c r="C46" s="18" t="s">
        <v>43</v>
      </c>
      <c r="D46" s="18"/>
      <c r="E46" s="18"/>
      <c r="F46" s="18"/>
      <c r="G46" s="18"/>
      <c r="H46" s="18"/>
      <c r="I46" s="19"/>
    </row>
    <row r="47" spans="1:9" ht="12.75" customHeight="1" x14ac:dyDescent="0.2">
      <c r="A47" s="322"/>
      <c r="B47" s="333"/>
      <c r="C47" s="6" t="s">
        <v>26</v>
      </c>
      <c r="D47" s="20"/>
      <c r="E47" s="20"/>
      <c r="F47" s="20"/>
      <c r="G47" s="20"/>
      <c r="H47" s="20"/>
      <c r="I47" s="21"/>
    </row>
    <row r="48" spans="1:9" ht="12.75" customHeight="1" x14ac:dyDescent="0.2">
      <c r="A48" s="322"/>
      <c r="B48" s="333"/>
      <c r="C48" s="6" t="s">
        <v>27</v>
      </c>
      <c r="D48" s="20"/>
      <c r="E48" s="20"/>
      <c r="F48" s="20"/>
      <c r="G48" s="20"/>
      <c r="H48" s="20"/>
      <c r="I48" s="21"/>
    </row>
    <row r="49" spans="1:9" ht="12.75" customHeight="1" x14ac:dyDescent="0.2">
      <c r="A49" s="322"/>
      <c r="B49" s="333"/>
      <c r="C49" s="6" t="s">
        <v>29</v>
      </c>
      <c r="D49" s="20"/>
      <c r="E49" s="20"/>
      <c r="F49" s="20"/>
      <c r="G49" s="20"/>
      <c r="H49" s="20"/>
      <c r="I49" s="21"/>
    </row>
    <row r="50" spans="1:9" ht="12.75" customHeight="1" thickBot="1" x14ac:dyDescent="0.25">
      <c r="A50" s="322"/>
      <c r="B50" s="64" t="s">
        <v>34</v>
      </c>
      <c r="C50" s="65" t="s">
        <v>35</v>
      </c>
      <c r="D50" s="66"/>
      <c r="E50" s="66"/>
      <c r="F50" s="66"/>
      <c r="G50" s="66"/>
      <c r="H50" s="66"/>
      <c r="I50" s="67"/>
    </row>
    <row r="51" spans="1:9" ht="12.75" customHeight="1" thickTop="1" x14ac:dyDescent="0.2">
      <c r="A51" s="322"/>
      <c r="B51" s="339" t="s">
        <v>19</v>
      </c>
      <c r="C51" s="43" t="s">
        <v>32</v>
      </c>
      <c r="D51" s="44"/>
      <c r="E51" s="44"/>
      <c r="F51" s="44"/>
      <c r="G51" s="45"/>
      <c r="H51" s="45"/>
      <c r="I51" s="46"/>
    </row>
    <row r="52" spans="1:9" ht="12.75" customHeight="1" x14ac:dyDescent="0.2">
      <c r="A52" s="322"/>
      <c r="B52" s="317"/>
      <c r="C52" s="35" t="s">
        <v>33</v>
      </c>
      <c r="D52" s="36"/>
      <c r="E52" s="36"/>
      <c r="F52" s="36"/>
      <c r="G52" s="37"/>
      <c r="H52" s="37"/>
      <c r="I52" s="38"/>
    </row>
    <row r="53" spans="1:9" ht="12.75" customHeight="1" x14ac:dyDescent="0.2">
      <c r="A53" s="322"/>
      <c r="B53" s="340"/>
      <c r="C53" s="35" t="s">
        <v>20</v>
      </c>
      <c r="D53" s="36"/>
      <c r="E53" s="36"/>
      <c r="F53" s="36"/>
      <c r="G53" s="37"/>
      <c r="H53" s="37"/>
      <c r="I53" s="38"/>
    </row>
    <row r="54" spans="1:9" ht="12.75" customHeight="1" x14ac:dyDescent="0.2">
      <c r="A54" s="322"/>
      <c r="B54" s="340"/>
      <c r="C54" s="35" t="s">
        <v>21</v>
      </c>
      <c r="D54" s="36"/>
      <c r="E54" s="36"/>
      <c r="F54" s="36"/>
      <c r="G54" s="37"/>
      <c r="H54" s="37"/>
      <c r="I54" s="38"/>
    </row>
    <row r="55" spans="1:9" ht="12.75" customHeight="1" x14ac:dyDescent="0.2">
      <c r="A55" s="322"/>
      <c r="B55" s="340"/>
      <c r="C55" s="35" t="s">
        <v>22</v>
      </c>
      <c r="D55" s="36"/>
      <c r="E55" s="36"/>
      <c r="F55" s="36"/>
      <c r="G55" s="37"/>
      <c r="H55" s="37"/>
      <c r="I55" s="38"/>
    </row>
    <row r="56" spans="1:9" ht="12.75" customHeight="1" x14ac:dyDescent="0.2">
      <c r="A56" s="322"/>
      <c r="B56" s="340"/>
      <c r="C56" s="35" t="s">
        <v>23</v>
      </c>
      <c r="D56" s="36"/>
      <c r="E56" s="36"/>
      <c r="F56" s="36"/>
      <c r="G56" s="37"/>
      <c r="H56" s="37"/>
      <c r="I56" s="38"/>
    </row>
    <row r="57" spans="1:9" ht="12.75" customHeight="1" x14ac:dyDescent="0.2">
      <c r="A57" s="322"/>
      <c r="B57" s="341"/>
      <c r="C57" s="39" t="s">
        <v>24</v>
      </c>
      <c r="D57" s="40"/>
      <c r="E57" s="40"/>
      <c r="F57" s="40"/>
      <c r="G57" s="41"/>
      <c r="H57" s="41"/>
      <c r="I57" s="42"/>
    </row>
    <row r="58" spans="1:9" ht="12.75" customHeight="1" x14ac:dyDescent="0.2">
      <c r="A58" s="322"/>
      <c r="B58" s="319" t="s">
        <v>19</v>
      </c>
      <c r="C58" s="4" t="s">
        <v>37</v>
      </c>
      <c r="D58" s="8"/>
      <c r="E58" s="9"/>
      <c r="F58" s="9"/>
      <c r="G58" s="22"/>
      <c r="H58" s="22"/>
      <c r="I58" s="10"/>
    </row>
    <row r="59" spans="1:9" ht="12.75" customHeight="1" x14ac:dyDescent="0.2">
      <c r="A59" s="322"/>
      <c r="B59" s="320"/>
      <c r="C59" s="4" t="s">
        <v>38</v>
      </c>
      <c r="D59" s="8"/>
      <c r="E59" s="9"/>
      <c r="F59" s="9"/>
      <c r="G59" s="22"/>
      <c r="H59" s="22"/>
      <c r="I59" s="10"/>
    </row>
    <row r="60" spans="1:9" ht="12.75" customHeight="1" x14ac:dyDescent="0.2">
      <c r="A60" s="322"/>
      <c r="B60" s="320"/>
      <c r="C60" s="4" t="s">
        <v>39</v>
      </c>
      <c r="D60" s="8"/>
      <c r="E60" s="9"/>
      <c r="F60" s="9"/>
      <c r="G60" s="22"/>
      <c r="H60" s="22"/>
      <c r="I60" s="10"/>
    </row>
    <row r="61" spans="1:9" ht="12.75" customHeight="1" x14ac:dyDescent="0.2">
      <c r="A61" s="322"/>
      <c r="B61" s="320"/>
      <c r="C61" s="4" t="s">
        <v>40</v>
      </c>
      <c r="D61" s="8"/>
      <c r="E61" s="9"/>
      <c r="F61" s="9"/>
      <c r="G61" s="22"/>
      <c r="H61" s="22"/>
      <c r="I61" s="10"/>
    </row>
    <row r="62" spans="1:9" ht="12.75" customHeight="1" x14ac:dyDescent="0.2">
      <c r="A62" s="322"/>
      <c r="B62" s="320"/>
      <c r="C62" s="4" t="s">
        <v>41</v>
      </c>
      <c r="D62" s="8"/>
      <c r="E62" s="9"/>
      <c r="F62" s="9"/>
      <c r="G62" s="22"/>
      <c r="H62" s="22"/>
      <c r="I62" s="10"/>
    </row>
    <row r="63" spans="1:9" ht="12.75" customHeight="1" thickBot="1" x14ac:dyDescent="0.25">
      <c r="A63" s="323"/>
      <c r="B63" s="320"/>
      <c r="C63" s="4" t="s">
        <v>42</v>
      </c>
      <c r="D63" s="8"/>
      <c r="E63" s="9"/>
      <c r="F63" s="9"/>
      <c r="G63" s="22"/>
      <c r="H63" s="22"/>
      <c r="I63" s="10"/>
    </row>
    <row r="64" spans="1:9" ht="12.75" customHeight="1" thickTop="1" x14ac:dyDescent="0.2">
      <c r="A64" s="334" t="s">
        <v>45</v>
      </c>
      <c r="B64" s="316" t="s">
        <v>25</v>
      </c>
      <c r="C64" s="31" t="s">
        <v>32</v>
      </c>
      <c r="D64" s="32"/>
      <c r="E64" s="32"/>
      <c r="F64" s="32"/>
      <c r="G64" s="33"/>
      <c r="H64" s="33"/>
      <c r="I64" s="34"/>
    </row>
    <row r="65" spans="1:9" ht="12.75" customHeight="1" x14ac:dyDescent="0.2">
      <c r="A65" s="335"/>
      <c r="B65" s="317"/>
      <c r="C65" s="35" t="s">
        <v>33</v>
      </c>
      <c r="D65" s="36"/>
      <c r="E65" s="36"/>
      <c r="F65" s="36"/>
      <c r="G65" s="37"/>
      <c r="H65" s="37"/>
      <c r="I65" s="38"/>
    </row>
    <row r="66" spans="1:9" ht="12.75" customHeight="1" x14ac:dyDescent="0.2">
      <c r="A66" s="335"/>
      <c r="B66" s="317"/>
      <c r="C66" s="35" t="s">
        <v>20</v>
      </c>
      <c r="D66" s="36"/>
      <c r="E66" s="36"/>
      <c r="F66" s="36"/>
      <c r="G66" s="37"/>
      <c r="H66" s="37"/>
      <c r="I66" s="38"/>
    </row>
    <row r="67" spans="1:9" ht="12.75" customHeight="1" x14ac:dyDescent="0.2">
      <c r="A67" s="335"/>
      <c r="B67" s="317"/>
      <c r="C67" s="35" t="s">
        <v>21</v>
      </c>
      <c r="D67" s="36"/>
      <c r="E67" s="36"/>
      <c r="F67" s="36"/>
      <c r="G67" s="37"/>
      <c r="H67" s="37"/>
      <c r="I67" s="38"/>
    </row>
    <row r="68" spans="1:9" ht="12.75" customHeight="1" x14ac:dyDescent="0.2">
      <c r="A68" s="335"/>
      <c r="B68" s="317"/>
      <c r="C68" s="35" t="s">
        <v>22</v>
      </c>
      <c r="D68" s="36"/>
      <c r="E68" s="36"/>
      <c r="F68" s="36"/>
      <c r="G68" s="37"/>
      <c r="H68" s="37"/>
      <c r="I68" s="38"/>
    </row>
    <row r="69" spans="1:9" ht="12.75" customHeight="1" x14ac:dyDescent="0.2">
      <c r="A69" s="335"/>
      <c r="B69" s="317"/>
      <c r="C69" s="35" t="s">
        <v>23</v>
      </c>
      <c r="D69" s="36"/>
      <c r="E69" s="36"/>
      <c r="F69" s="36"/>
      <c r="G69" s="37"/>
      <c r="H69" s="37"/>
      <c r="I69" s="38"/>
    </row>
    <row r="70" spans="1:9" ht="12.75" customHeight="1" x14ac:dyDescent="0.2">
      <c r="A70" s="335"/>
      <c r="B70" s="318"/>
      <c r="C70" s="39" t="s">
        <v>24</v>
      </c>
      <c r="D70" s="40"/>
      <c r="E70" s="40"/>
      <c r="F70" s="40"/>
      <c r="G70" s="41"/>
      <c r="H70" s="41"/>
      <c r="I70" s="42"/>
    </row>
    <row r="71" spans="1:9" ht="12.75" customHeight="1" x14ac:dyDescent="0.2">
      <c r="A71" s="335"/>
      <c r="B71" s="319" t="s">
        <v>25</v>
      </c>
      <c r="C71" s="4" t="s">
        <v>37</v>
      </c>
      <c r="D71" s="8"/>
      <c r="E71" s="9"/>
      <c r="F71" s="9"/>
      <c r="G71" s="22"/>
      <c r="H71" s="22"/>
      <c r="I71" s="10"/>
    </row>
    <row r="72" spans="1:9" ht="12.75" customHeight="1" x14ac:dyDescent="0.2">
      <c r="A72" s="335"/>
      <c r="B72" s="320"/>
      <c r="C72" s="4" t="s">
        <v>38</v>
      </c>
      <c r="D72" s="8"/>
      <c r="E72" s="9"/>
      <c r="F72" s="9"/>
      <c r="G72" s="22"/>
      <c r="H72" s="22"/>
      <c r="I72" s="10"/>
    </row>
    <row r="73" spans="1:9" ht="12.75" customHeight="1" x14ac:dyDescent="0.2">
      <c r="A73" s="335"/>
      <c r="B73" s="320"/>
      <c r="C73" s="4" t="s">
        <v>39</v>
      </c>
      <c r="D73" s="8"/>
      <c r="E73" s="9"/>
      <c r="F73" s="9"/>
      <c r="G73" s="22"/>
      <c r="H73" s="22"/>
      <c r="I73" s="10"/>
    </row>
    <row r="74" spans="1:9" ht="12.75" customHeight="1" x14ac:dyDescent="0.2">
      <c r="A74" s="335"/>
      <c r="B74" s="320"/>
      <c r="C74" s="4" t="s">
        <v>40</v>
      </c>
      <c r="D74" s="8"/>
      <c r="E74" s="9"/>
      <c r="F74" s="9"/>
      <c r="G74" s="22"/>
      <c r="H74" s="22"/>
      <c r="I74" s="10"/>
    </row>
    <row r="75" spans="1:9" ht="12.75" customHeight="1" x14ac:dyDescent="0.2">
      <c r="A75" s="335"/>
      <c r="B75" s="320"/>
      <c r="C75" s="4" t="s">
        <v>41</v>
      </c>
      <c r="D75" s="8"/>
      <c r="E75" s="9"/>
      <c r="F75" s="9"/>
      <c r="G75" s="22"/>
      <c r="H75" s="22"/>
      <c r="I75" s="10"/>
    </row>
    <row r="76" spans="1:9" ht="12.75" customHeight="1" x14ac:dyDescent="0.2">
      <c r="A76" s="335"/>
      <c r="B76" s="320"/>
      <c r="C76" s="4" t="s">
        <v>42</v>
      </c>
      <c r="D76" s="8"/>
      <c r="E76" s="9"/>
      <c r="F76" s="9"/>
      <c r="G76" s="22"/>
      <c r="H76" s="22"/>
      <c r="I76" s="10"/>
    </row>
    <row r="77" spans="1:9" ht="12.75" customHeight="1" x14ac:dyDescent="0.2">
      <c r="A77" s="335"/>
      <c r="B77" s="337" t="s">
        <v>30</v>
      </c>
      <c r="C77" s="11" t="s">
        <v>43</v>
      </c>
      <c r="D77" s="11"/>
      <c r="E77" s="11"/>
      <c r="F77" s="11"/>
      <c r="G77" s="23"/>
      <c r="H77" s="23"/>
      <c r="I77" s="12"/>
    </row>
    <row r="78" spans="1:9" ht="12.75" customHeight="1" x14ac:dyDescent="0.2">
      <c r="A78" s="335"/>
      <c r="B78" s="338"/>
      <c r="C78" s="5" t="s">
        <v>26</v>
      </c>
      <c r="D78" s="13"/>
      <c r="E78" s="13"/>
      <c r="F78" s="13"/>
      <c r="G78" s="24"/>
      <c r="H78" s="24"/>
      <c r="I78" s="14"/>
    </row>
    <row r="79" spans="1:9" ht="12.75" customHeight="1" x14ac:dyDescent="0.2">
      <c r="A79" s="335"/>
      <c r="B79" s="338"/>
      <c r="C79" s="5" t="s">
        <v>27</v>
      </c>
      <c r="D79" s="13"/>
      <c r="E79" s="13"/>
      <c r="F79" s="13"/>
      <c r="G79" s="24"/>
      <c r="H79" s="24"/>
      <c r="I79" s="14"/>
    </row>
    <row r="80" spans="1:9" ht="12.75" customHeight="1" x14ac:dyDescent="0.2">
      <c r="A80" s="335"/>
      <c r="B80" s="338"/>
      <c r="C80" s="5" t="s">
        <v>29</v>
      </c>
      <c r="D80" s="24"/>
      <c r="E80" s="24"/>
      <c r="F80" s="24"/>
      <c r="G80" s="24"/>
      <c r="H80" s="24"/>
      <c r="I80" s="29"/>
    </row>
    <row r="81" spans="1:9" ht="12.75" customHeight="1" thickBot="1" x14ac:dyDescent="0.25">
      <c r="A81" s="335"/>
      <c r="B81" s="47" t="s">
        <v>34</v>
      </c>
      <c r="C81" s="48" t="s">
        <v>35</v>
      </c>
      <c r="D81" s="49"/>
      <c r="E81" s="49"/>
      <c r="F81" s="49"/>
      <c r="G81" s="50"/>
      <c r="H81" s="50"/>
      <c r="I81" s="51"/>
    </row>
    <row r="82" spans="1:9" ht="12.75" customHeight="1" thickTop="1" x14ac:dyDescent="0.2">
      <c r="A82" s="335"/>
      <c r="B82" s="324" t="s">
        <v>19</v>
      </c>
      <c r="C82" s="52" t="s">
        <v>32</v>
      </c>
      <c r="D82" s="53"/>
      <c r="E82" s="53"/>
      <c r="F82" s="53"/>
      <c r="G82" s="68"/>
      <c r="H82" s="68"/>
      <c r="I82" s="54"/>
    </row>
    <row r="83" spans="1:9" ht="12.75" customHeight="1" x14ac:dyDescent="0.2">
      <c r="A83" s="335"/>
      <c r="B83" s="325"/>
      <c r="C83" s="55" t="s">
        <v>33</v>
      </c>
      <c r="D83" s="56"/>
      <c r="E83" s="56"/>
      <c r="F83" s="56"/>
      <c r="G83" s="69"/>
      <c r="H83" s="69"/>
      <c r="I83" s="57"/>
    </row>
    <row r="84" spans="1:9" x14ac:dyDescent="0.2">
      <c r="A84" s="335"/>
      <c r="B84" s="326"/>
      <c r="C84" s="55" t="s">
        <v>20</v>
      </c>
      <c r="D84" s="56"/>
      <c r="E84" s="56"/>
      <c r="F84" s="56"/>
      <c r="G84" s="69"/>
      <c r="H84" s="69"/>
      <c r="I84" s="57"/>
    </row>
    <row r="85" spans="1:9" x14ac:dyDescent="0.2">
      <c r="A85" s="335"/>
      <c r="B85" s="326"/>
      <c r="C85" s="55" t="s">
        <v>21</v>
      </c>
      <c r="D85" s="56"/>
      <c r="E85" s="56"/>
      <c r="F85" s="56"/>
      <c r="G85" s="69"/>
      <c r="H85" s="69"/>
      <c r="I85" s="57"/>
    </row>
    <row r="86" spans="1:9" x14ac:dyDescent="0.2">
      <c r="A86" s="335"/>
      <c r="B86" s="326"/>
      <c r="C86" s="55" t="s">
        <v>22</v>
      </c>
      <c r="D86" s="56"/>
      <c r="E86" s="56"/>
      <c r="F86" s="56"/>
      <c r="G86" s="69"/>
      <c r="H86" s="69"/>
      <c r="I86" s="57"/>
    </row>
    <row r="87" spans="1:9" x14ac:dyDescent="0.2">
      <c r="A87" s="335"/>
      <c r="B87" s="326"/>
      <c r="C87" s="55" t="s">
        <v>23</v>
      </c>
      <c r="D87" s="56"/>
      <c r="E87" s="56"/>
      <c r="F87" s="56"/>
      <c r="G87" s="69"/>
      <c r="H87" s="69"/>
      <c r="I87" s="57"/>
    </row>
    <row r="88" spans="1:9" x14ac:dyDescent="0.2">
      <c r="A88" s="335"/>
      <c r="B88" s="327"/>
      <c r="C88" s="58" t="s">
        <v>24</v>
      </c>
      <c r="D88" s="59"/>
      <c r="E88" s="59"/>
      <c r="F88" s="59"/>
      <c r="G88" s="70"/>
      <c r="H88" s="70"/>
      <c r="I88" s="60"/>
    </row>
    <row r="89" spans="1:9" x14ac:dyDescent="0.2">
      <c r="A89" s="335"/>
      <c r="B89" s="328" t="s">
        <v>19</v>
      </c>
      <c r="C89" s="7" t="s">
        <v>37</v>
      </c>
      <c r="D89" s="15"/>
      <c r="E89" s="16"/>
      <c r="F89" s="16"/>
      <c r="G89" s="25"/>
      <c r="H89" s="25"/>
      <c r="I89" s="17"/>
    </row>
    <row r="90" spans="1:9" x14ac:dyDescent="0.2">
      <c r="A90" s="335"/>
      <c r="B90" s="329"/>
      <c r="C90" s="7" t="s">
        <v>38</v>
      </c>
      <c r="D90" s="15"/>
      <c r="E90" s="16"/>
      <c r="F90" s="16"/>
      <c r="G90" s="25"/>
      <c r="H90" s="25"/>
      <c r="I90" s="17"/>
    </row>
    <row r="91" spans="1:9" x14ac:dyDescent="0.2">
      <c r="A91" s="335"/>
      <c r="B91" s="329"/>
      <c r="C91" s="7" t="s">
        <v>39</v>
      </c>
      <c r="D91" s="15"/>
      <c r="E91" s="16"/>
      <c r="F91" s="16"/>
      <c r="G91" s="25"/>
      <c r="H91" s="25"/>
      <c r="I91" s="17"/>
    </row>
    <row r="92" spans="1:9" x14ac:dyDescent="0.2">
      <c r="A92" s="335"/>
      <c r="B92" s="329"/>
      <c r="C92" s="7" t="s">
        <v>40</v>
      </c>
      <c r="D92" s="15"/>
      <c r="E92" s="16"/>
      <c r="F92" s="16"/>
      <c r="G92" s="25"/>
      <c r="H92" s="25"/>
      <c r="I92" s="17"/>
    </row>
    <row r="93" spans="1:9" x14ac:dyDescent="0.2">
      <c r="A93" s="335"/>
      <c r="B93" s="329"/>
      <c r="C93" s="7" t="s">
        <v>41</v>
      </c>
      <c r="D93" s="15"/>
      <c r="E93" s="16"/>
      <c r="F93" s="16"/>
      <c r="G93" s="25"/>
      <c r="H93" s="25"/>
      <c r="I93" s="17"/>
    </row>
    <row r="94" spans="1:9" ht="13.5" thickBot="1" x14ac:dyDescent="0.25">
      <c r="A94" s="336"/>
      <c r="B94" s="329"/>
      <c r="C94" s="7" t="s">
        <v>42</v>
      </c>
      <c r="D94" s="15"/>
      <c r="E94" s="16"/>
      <c r="F94" s="16"/>
      <c r="G94" s="25"/>
      <c r="H94" s="25"/>
      <c r="I94" s="17"/>
    </row>
    <row r="95" spans="1:9" ht="13.5" thickTop="1" x14ac:dyDescent="0.2">
      <c r="A95" s="321" t="s">
        <v>46</v>
      </c>
      <c r="B95" s="330" t="s">
        <v>25</v>
      </c>
      <c r="C95" s="61" t="s">
        <v>32</v>
      </c>
      <c r="D95" s="62"/>
      <c r="E95" s="62"/>
      <c r="F95" s="62"/>
      <c r="G95" s="71"/>
      <c r="H95" s="71"/>
      <c r="I95" s="63"/>
    </row>
    <row r="96" spans="1:9" x14ac:dyDescent="0.2">
      <c r="A96" s="322"/>
      <c r="B96" s="325"/>
      <c r="C96" s="55" t="s">
        <v>33</v>
      </c>
      <c r="D96" s="56"/>
      <c r="E96" s="56"/>
      <c r="F96" s="56"/>
      <c r="G96" s="69"/>
      <c r="H96" s="69"/>
      <c r="I96" s="57"/>
    </row>
    <row r="97" spans="1:9" x14ac:dyDescent="0.2">
      <c r="A97" s="322"/>
      <c r="B97" s="325"/>
      <c r="C97" s="55" t="s">
        <v>20</v>
      </c>
      <c r="D97" s="56"/>
      <c r="E97" s="56"/>
      <c r="F97" s="56"/>
      <c r="G97" s="69"/>
      <c r="H97" s="69"/>
      <c r="I97" s="57"/>
    </row>
    <row r="98" spans="1:9" x14ac:dyDescent="0.2">
      <c r="A98" s="322"/>
      <c r="B98" s="325"/>
      <c r="C98" s="55" t="s">
        <v>21</v>
      </c>
      <c r="D98" s="56"/>
      <c r="E98" s="56"/>
      <c r="F98" s="56"/>
      <c r="G98" s="69"/>
      <c r="H98" s="69"/>
      <c r="I98" s="57"/>
    </row>
    <row r="99" spans="1:9" x14ac:dyDescent="0.2">
      <c r="A99" s="322"/>
      <c r="B99" s="325"/>
      <c r="C99" s="55" t="s">
        <v>22</v>
      </c>
      <c r="D99" s="56"/>
      <c r="E99" s="56"/>
      <c r="F99" s="56"/>
      <c r="G99" s="69"/>
      <c r="H99" s="69"/>
      <c r="I99" s="57"/>
    </row>
    <row r="100" spans="1:9" x14ac:dyDescent="0.2">
      <c r="A100" s="322"/>
      <c r="B100" s="325"/>
      <c r="C100" s="55" t="s">
        <v>23</v>
      </c>
      <c r="D100" s="56"/>
      <c r="E100" s="56"/>
      <c r="F100" s="56"/>
      <c r="G100" s="69"/>
      <c r="H100" s="69"/>
      <c r="I100" s="57"/>
    </row>
    <row r="101" spans="1:9" x14ac:dyDescent="0.2">
      <c r="A101" s="322"/>
      <c r="B101" s="331"/>
      <c r="C101" s="58" t="s">
        <v>24</v>
      </c>
      <c r="D101" s="59"/>
      <c r="E101" s="59"/>
      <c r="F101" s="59"/>
      <c r="G101" s="70"/>
      <c r="H101" s="70"/>
      <c r="I101" s="60"/>
    </row>
    <row r="102" spans="1:9" x14ac:dyDescent="0.2">
      <c r="A102" s="322"/>
      <c r="B102" s="328" t="s">
        <v>25</v>
      </c>
      <c r="C102" s="7" t="s">
        <v>37</v>
      </c>
      <c r="D102" s="15"/>
      <c r="E102" s="16"/>
      <c r="F102" s="16"/>
      <c r="G102" s="25"/>
      <c r="H102" s="25"/>
      <c r="I102" s="17"/>
    </row>
    <row r="103" spans="1:9" x14ac:dyDescent="0.2">
      <c r="A103" s="322"/>
      <c r="B103" s="329"/>
      <c r="C103" s="7" t="s">
        <v>38</v>
      </c>
      <c r="D103" s="15"/>
      <c r="E103" s="16"/>
      <c r="F103" s="16"/>
      <c r="G103" s="25"/>
      <c r="H103" s="25"/>
      <c r="I103" s="17"/>
    </row>
    <row r="104" spans="1:9" x14ac:dyDescent="0.2">
      <c r="A104" s="322"/>
      <c r="B104" s="329"/>
      <c r="C104" s="7" t="s">
        <v>39</v>
      </c>
      <c r="D104" s="15"/>
      <c r="E104" s="16"/>
      <c r="F104" s="16"/>
      <c r="G104" s="25"/>
      <c r="H104" s="25"/>
      <c r="I104" s="17"/>
    </row>
    <row r="105" spans="1:9" x14ac:dyDescent="0.2">
      <c r="A105" s="322"/>
      <c r="B105" s="329"/>
      <c r="C105" s="7" t="s">
        <v>40</v>
      </c>
      <c r="D105" s="15"/>
      <c r="E105" s="16"/>
      <c r="F105" s="16"/>
      <c r="G105" s="25"/>
      <c r="H105" s="25"/>
      <c r="I105" s="17"/>
    </row>
    <row r="106" spans="1:9" x14ac:dyDescent="0.2">
      <c r="A106" s="322"/>
      <c r="B106" s="329"/>
      <c r="C106" s="7" t="s">
        <v>41</v>
      </c>
      <c r="D106" s="15"/>
      <c r="E106" s="16"/>
      <c r="F106" s="16"/>
      <c r="G106" s="25"/>
      <c r="H106" s="25"/>
      <c r="I106" s="17"/>
    </row>
    <row r="107" spans="1:9" x14ac:dyDescent="0.2">
      <c r="A107" s="322"/>
      <c r="B107" s="329"/>
      <c r="C107" s="7" t="s">
        <v>42</v>
      </c>
      <c r="D107" s="15"/>
      <c r="E107" s="16"/>
      <c r="F107" s="16"/>
      <c r="G107" s="25"/>
      <c r="H107" s="25"/>
      <c r="I107" s="17"/>
    </row>
    <row r="108" spans="1:9" x14ac:dyDescent="0.2">
      <c r="A108" s="322"/>
      <c r="B108" s="332" t="s">
        <v>30</v>
      </c>
      <c r="C108" s="18" t="s">
        <v>43</v>
      </c>
      <c r="D108" s="18"/>
      <c r="E108" s="18"/>
      <c r="F108" s="18"/>
      <c r="G108" s="26"/>
      <c r="H108" s="26"/>
      <c r="I108" s="19"/>
    </row>
    <row r="109" spans="1:9" x14ac:dyDescent="0.2">
      <c r="A109" s="322"/>
      <c r="B109" s="333"/>
      <c r="C109" s="6" t="s">
        <v>26</v>
      </c>
      <c r="D109" s="20"/>
      <c r="E109" s="20"/>
      <c r="F109" s="20"/>
      <c r="G109" s="27"/>
      <c r="H109" s="27"/>
      <c r="I109" s="21"/>
    </row>
    <row r="110" spans="1:9" x14ac:dyDescent="0.2">
      <c r="A110" s="322"/>
      <c r="B110" s="333"/>
      <c r="C110" s="6" t="s">
        <v>27</v>
      </c>
      <c r="D110" s="20"/>
      <c r="E110" s="20"/>
      <c r="F110" s="20"/>
      <c r="G110" s="27"/>
      <c r="H110" s="27"/>
      <c r="I110" s="21"/>
    </row>
    <row r="111" spans="1:9" x14ac:dyDescent="0.2">
      <c r="A111" s="322"/>
      <c r="B111" s="333"/>
      <c r="C111" s="6" t="s">
        <v>29</v>
      </c>
      <c r="D111" s="27"/>
      <c r="E111" s="27"/>
      <c r="F111" s="27"/>
      <c r="G111" s="27"/>
      <c r="H111" s="27"/>
      <c r="I111" s="28"/>
    </row>
    <row r="112" spans="1:9" ht="19.5" thickBot="1" x14ac:dyDescent="0.25">
      <c r="A112" s="322"/>
      <c r="B112" s="64" t="s">
        <v>34</v>
      </c>
      <c r="C112" s="65" t="s">
        <v>35</v>
      </c>
      <c r="D112" s="66"/>
      <c r="E112" s="66"/>
      <c r="F112" s="66"/>
      <c r="G112" s="72"/>
      <c r="H112" s="72"/>
      <c r="I112" s="67"/>
    </row>
    <row r="113" spans="1:9" ht="13.5" thickTop="1" x14ac:dyDescent="0.2">
      <c r="A113" s="322"/>
      <c r="B113" s="339" t="s">
        <v>19</v>
      </c>
      <c r="C113" s="43" t="s">
        <v>32</v>
      </c>
      <c r="D113" s="44"/>
      <c r="E113" s="44"/>
      <c r="F113" s="44"/>
      <c r="G113" s="45"/>
      <c r="H113" s="45"/>
      <c r="I113" s="46"/>
    </row>
    <row r="114" spans="1:9" x14ac:dyDescent="0.2">
      <c r="A114" s="322"/>
      <c r="B114" s="317"/>
      <c r="C114" s="35" t="s">
        <v>33</v>
      </c>
      <c r="D114" s="36"/>
      <c r="E114" s="36"/>
      <c r="F114" s="36"/>
      <c r="G114" s="37"/>
      <c r="H114" s="37"/>
      <c r="I114" s="38"/>
    </row>
    <row r="115" spans="1:9" x14ac:dyDescent="0.2">
      <c r="A115" s="322"/>
      <c r="B115" s="340"/>
      <c r="C115" s="35" t="s">
        <v>20</v>
      </c>
      <c r="D115" s="36"/>
      <c r="E115" s="36"/>
      <c r="F115" s="36"/>
      <c r="G115" s="37"/>
      <c r="H115" s="37"/>
      <c r="I115" s="38"/>
    </row>
    <row r="116" spans="1:9" x14ac:dyDescent="0.2">
      <c r="A116" s="322"/>
      <c r="B116" s="340"/>
      <c r="C116" s="35" t="s">
        <v>21</v>
      </c>
      <c r="D116" s="36"/>
      <c r="E116" s="36"/>
      <c r="F116" s="36"/>
      <c r="G116" s="37"/>
      <c r="H116" s="37"/>
      <c r="I116" s="38"/>
    </row>
    <row r="117" spans="1:9" x14ac:dyDescent="0.2">
      <c r="A117" s="322"/>
      <c r="B117" s="340"/>
      <c r="C117" s="35" t="s">
        <v>22</v>
      </c>
      <c r="D117" s="36"/>
      <c r="E117" s="36"/>
      <c r="F117" s="36"/>
      <c r="G117" s="37"/>
      <c r="H117" s="37"/>
      <c r="I117" s="38"/>
    </row>
    <row r="118" spans="1:9" x14ac:dyDescent="0.2">
      <c r="A118" s="322"/>
      <c r="B118" s="340"/>
      <c r="C118" s="35" t="s">
        <v>23</v>
      </c>
      <c r="D118" s="36"/>
      <c r="E118" s="36"/>
      <c r="F118" s="36"/>
      <c r="G118" s="37"/>
      <c r="H118" s="37"/>
      <c r="I118" s="38"/>
    </row>
    <row r="119" spans="1:9" x14ac:dyDescent="0.2">
      <c r="A119" s="322"/>
      <c r="B119" s="341"/>
      <c r="C119" s="39" t="s">
        <v>24</v>
      </c>
      <c r="D119" s="40"/>
      <c r="E119" s="40"/>
      <c r="F119" s="40"/>
      <c r="G119" s="41"/>
      <c r="H119" s="41"/>
      <c r="I119" s="42"/>
    </row>
    <row r="120" spans="1:9" x14ac:dyDescent="0.2">
      <c r="A120" s="322"/>
      <c r="B120" s="319" t="s">
        <v>19</v>
      </c>
      <c r="C120" s="4" t="s">
        <v>37</v>
      </c>
      <c r="D120" s="8"/>
      <c r="E120" s="9"/>
      <c r="F120" s="9"/>
      <c r="G120" s="22"/>
      <c r="H120" s="22"/>
      <c r="I120" s="10"/>
    </row>
    <row r="121" spans="1:9" x14ac:dyDescent="0.2">
      <c r="A121" s="322"/>
      <c r="B121" s="320"/>
      <c r="C121" s="4" t="s">
        <v>38</v>
      </c>
      <c r="D121" s="8"/>
      <c r="E121" s="9"/>
      <c r="F121" s="9"/>
      <c r="G121" s="22"/>
      <c r="H121" s="22"/>
      <c r="I121" s="10"/>
    </row>
    <row r="122" spans="1:9" x14ac:dyDescent="0.2">
      <c r="A122" s="322"/>
      <c r="B122" s="320"/>
      <c r="C122" s="4" t="s">
        <v>39</v>
      </c>
      <c r="D122" s="8"/>
      <c r="E122" s="9"/>
      <c r="F122" s="9"/>
      <c r="G122" s="22"/>
      <c r="H122" s="22"/>
      <c r="I122" s="10"/>
    </row>
    <row r="123" spans="1:9" x14ac:dyDescent="0.2">
      <c r="A123" s="322"/>
      <c r="B123" s="320"/>
      <c r="C123" s="4" t="s">
        <v>40</v>
      </c>
      <c r="D123" s="8"/>
      <c r="E123" s="9"/>
      <c r="F123" s="9"/>
      <c r="G123" s="22"/>
      <c r="H123" s="22"/>
      <c r="I123" s="10"/>
    </row>
    <row r="124" spans="1:9" x14ac:dyDescent="0.2">
      <c r="A124" s="322"/>
      <c r="B124" s="320"/>
      <c r="C124" s="4" t="s">
        <v>41</v>
      </c>
      <c r="D124" s="8"/>
      <c r="E124" s="9"/>
      <c r="F124" s="9"/>
      <c r="G124" s="22"/>
      <c r="H124" s="22"/>
      <c r="I124" s="10"/>
    </row>
    <row r="125" spans="1:9" ht="13.5" thickBot="1" x14ac:dyDescent="0.25">
      <c r="A125" s="323"/>
      <c r="B125" s="320"/>
      <c r="C125" s="4" t="s">
        <v>42</v>
      </c>
      <c r="D125" s="8"/>
      <c r="E125" s="9"/>
      <c r="F125" s="9"/>
      <c r="G125" s="22"/>
      <c r="H125" s="22"/>
      <c r="I125" s="10"/>
    </row>
    <row r="126" spans="1:9" ht="13.5" thickTop="1" x14ac:dyDescent="0.2">
      <c r="A126" s="334" t="s">
        <v>47</v>
      </c>
      <c r="B126" s="316" t="s">
        <v>25</v>
      </c>
      <c r="C126" s="31" t="s">
        <v>32</v>
      </c>
      <c r="D126" s="32"/>
      <c r="E126" s="32"/>
      <c r="F126" s="32"/>
      <c r="G126" s="33"/>
      <c r="H126" s="33"/>
      <c r="I126" s="34"/>
    </row>
    <row r="127" spans="1:9" x14ac:dyDescent="0.2">
      <c r="A127" s="335"/>
      <c r="B127" s="317"/>
      <c r="C127" s="35" t="s">
        <v>33</v>
      </c>
      <c r="D127" s="36"/>
      <c r="E127" s="36"/>
      <c r="F127" s="36"/>
      <c r="G127" s="37"/>
      <c r="H127" s="37"/>
      <c r="I127" s="38"/>
    </row>
    <row r="128" spans="1:9" x14ac:dyDescent="0.2">
      <c r="A128" s="335"/>
      <c r="B128" s="317"/>
      <c r="C128" s="35" t="s">
        <v>20</v>
      </c>
      <c r="D128" s="36"/>
      <c r="E128" s="36"/>
      <c r="F128" s="36"/>
      <c r="G128" s="37"/>
      <c r="H128" s="37"/>
      <c r="I128" s="38"/>
    </row>
    <row r="129" spans="1:9" x14ac:dyDescent="0.2">
      <c r="A129" s="335"/>
      <c r="B129" s="317"/>
      <c r="C129" s="35" t="s">
        <v>21</v>
      </c>
      <c r="D129" s="36"/>
      <c r="E129" s="36"/>
      <c r="F129" s="36"/>
      <c r="G129" s="37"/>
      <c r="H129" s="37"/>
      <c r="I129" s="38"/>
    </row>
    <row r="130" spans="1:9" x14ac:dyDescent="0.2">
      <c r="A130" s="335"/>
      <c r="B130" s="317"/>
      <c r="C130" s="35" t="s">
        <v>22</v>
      </c>
      <c r="D130" s="36"/>
      <c r="E130" s="36"/>
      <c r="F130" s="36"/>
      <c r="G130" s="37"/>
      <c r="H130" s="37"/>
      <c r="I130" s="38"/>
    </row>
    <row r="131" spans="1:9" x14ac:dyDescent="0.2">
      <c r="A131" s="335"/>
      <c r="B131" s="317"/>
      <c r="C131" s="35" t="s">
        <v>23</v>
      </c>
      <c r="D131" s="36"/>
      <c r="E131" s="36"/>
      <c r="F131" s="36"/>
      <c r="G131" s="37"/>
      <c r="H131" s="37"/>
      <c r="I131" s="38"/>
    </row>
    <row r="132" spans="1:9" x14ac:dyDescent="0.2">
      <c r="A132" s="335"/>
      <c r="B132" s="318"/>
      <c r="C132" s="39" t="s">
        <v>24</v>
      </c>
      <c r="D132" s="40"/>
      <c r="E132" s="40"/>
      <c r="F132" s="40"/>
      <c r="G132" s="41"/>
      <c r="H132" s="41"/>
      <c r="I132" s="42"/>
    </row>
    <row r="133" spans="1:9" x14ac:dyDescent="0.2">
      <c r="A133" s="335"/>
      <c r="B133" s="319" t="s">
        <v>25</v>
      </c>
      <c r="C133" s="4" t="s">
        <v>37</v>
      </c>
      <c r="D133" s="8"/>
      <c r="E133" s="9"/>
      <c r="F133" s="9"/>
      <c r="G133" s="22"/>
      <c r="H133" s="22"/>
      <c r="I133" s="10"/>
    </row>
    <row r="134" spans="1:9" x14ac:dyDescent="0.2">
      <c r="A134" s="335"/>
      <c r="B134" s="320"/>
      <c r="C134" s="4" t="s">
        <v>38</v>
      </c>
      <c r="D134" s="8"/>
      <c r="E134" s="9"/>
      <c r="F134" s="9"/>
      <c r="G134" s="22"/>
      <c r="H134" s="22"/>
      <c r="I134" s="10"/>
    </row>
    <row r="135" spans="1:9" x14ac:dyDescent="0.2">
      <c r="A135" s="335"/>
      <c r="B135" s="320"/>
      <c r="C135" s="4" t="s">
        <v>39</v>
      </c>
      <c r="D135" s="8"/>
      <c r="E135" s="9"/>
      <c r="F135" s="9"/>
      <c r="G135" s="22"/>
      <c r="H135" s="22"/>
      <c r="I135" s="10"/>
    </row>
    <row r="136" spans="1:9" x14ac:dyDescent="0.2">
      <c r="A136" s="335"/>
      <c r="B136" s="320"/>
      <c r="C136" s="4" t="s">
        <v>40</v>
      </c>
      <c r="D136" s="8"/>
      <c r="E136" s="9"/>
      <c r="F136" s="9"/>
      <c r="G136" s="22"/>
      <c r="H136" s="22"/>
      <c r="I136" s="10"/>
    </row>
    <row r="137" spans="1:9" x14ac:dyDescent="0.2">
      <c r="A137" s="335"/>
      <c r="B137" s="320"/>
      <c r="C137" s="4" t="s">
        <v>41</v>
      </c>
      <c r="D137" s="8"/>
      <c r="E137" s="9"/>
      <c r="F137" s="9"/>
      <c r="G137" s="22"/>
      <c r="H137" s="22"/>
      <c r="I137" s="10"/>
    </row>
    <row r="138" spans="1:9" x14ac:dyDescent="0.2">
      <c r="A138" s="335"/>
      <c r="B138" s="320"/>
      <c r="C138" s="4" t="s">
        <v>42</v>
      </c>
      <c r="D138" s="8"/>
      <c r="E138" s="9"/>
      <c r="F138" s="9"/>
      <c r="G138" s="22"/>
      <c r="H138" s="22"/>
      <c r="I138" s="10"/>
    </row>
    <row r="139" spans="1:9" x14ac:dyDescent="0.2">
      <c r="A139" s="335"/>
      <c r="B139" s="337" t="s">
        <v>30</v>
      </c>
      <c r="C139" s="11" t="s">
        <v>43</v>
      </c>
      <c r="D139" s="11"/>
      <c r="E139" s="11"/>
      <c r="F139" s="11"/>
      <c r="G139" s="23"/>
      <c r="H139" s="23"/>
      <c r="I139" s="12"/>
    </row>
    <row r="140" spans="1:9" x14ac:dyDescent="0.2">
      <c r="A140" s="335"/>
      <c r="B140" s="338"/>
      <c r="C140" s="5" t="s">
        <v>26</v>
      </c>
      <c r="D140" s="13"/>
      <c r="E140" s="13"/>
      <c r="F140" s="13"/>
      <c r="G140" s="24"/>
      <c r="H140" s="24"/>
      <c r="I140" s="14"/>
    </row>
    <row r="141" spans="1:9" x14ac:dyDescent="0.2">
      <c r="A141" s="335"/>
      <c r="B141" s="338"/>
      <c r="C141" s="5" t="s">
        <v>27</v>
      </c>
      <c r="D141" s="13"/>
      <c r="E141" s="13"/>
      <c r="F141" s="13"/>
      <c r="G141" s="24"/>
      <c r="H141" s="24"/>
      <c r="I141" s="14"/>
    </row>
    <row r="142" spans="1:9" x14ac:dyDescent="0.2">
      <c r="A142" s="335"/>
      <c r="B142" s="338"/>
      <c r="C142" s="5" t="s">
        <v>29</v>
      </c>
      <c r="D142" s="24"/>
      <c r="E142" s="24"/>
      <c r="F142" s="24"/>
      <c r="G142" s="24"/>
      <c r="H142" s="24"/>
      <c r="I142" s="29"/>
    </row>
    <row r="143" spans="1:9" ht="19.5" thickBot="1" x14ac:dyDescent="0.25">
      <c r="A143" s="335"/>
      <c r="B143" s="47" t="s">
        <v>34</v>
      </c>
      <c r="C143" s="48" t="s">
        <v>35</v>
      </c>
      <c r="D143" s="49"/>
      <c r="E143" s="49"/>
      <c r="F143" s="49"/>
      <c r="G143" s="50"/>
      <c r="H143" s="50"/>
      <c r="I143" s="51"/>
    </row>
    <row r="144" spans="1:9" ht="13.5" thickTop="1" x14ac:dyDescent="0.2">
      <c r="A144" s="335"/>
      <c r="B144" s="324" t="s">
        <v>19</v>
      </c>
      <c r="C144" s="52" t="s">
        <v>32</v>
      </c>
      <c r="D144" s="53"/>
      <c r="E144" s="53"/>
      <c r="F144" s="53"/>
      <c r="G144" s="68"/>
      <c r="H144" s="68"/>
      <c r="I144" s="54"/>
    </row>
    <row r="145" spans="1:9" x14ac:dyDescent="0.2">
      <c r="A145" s="335"/>
      <c r="B145" s="325"/>
      <c r="C145" s="55" t="s">
        <v>33</v>
      </c>
      <c r="D145" s="56"/>
      <c r="E145" s="56"/>
      <c r="F145" s="56"/>
      <c r="G145" s="69"/>
      <c r="H145" s="69"/>
      <c r="I145" s="57"/>
    </row>
    <row r="146" spans="1:9" x14ac:dyDescent="0.2">
      <c r="A146" s="335"/>
      <c r="B146" s="326"/>
      <c r="C146" s="55" t="s">
        <v>20</v>
      </c>
      <c r="D146" s="56"/>
      <c r="E146" s="56"/>
      <c r="F146" s="56"/>
      <c r="G146" s="69"/>
      <c r="H146" s="69"/>
      <c r="I146" s="57"/>
    </row>
    <row r="147" spans="1:9" x14ac:dyDescent="0.2">
      <c r="A147" s="335"/>
      <c r="B147" s="326"/>
      <c r="C147" s="55" t="s">
        <v>21</v>
      </c>
      <c r="D147" s="56"/>
      <c r="E147" s="56"/>
      <c r="F147" s="56"/>
      <c r="G147" s="69"/>
      <c r="H147" s="69"/>
      <c r="I147" s="57"/>
    </row>
    <row r="148" spans="1:9" x14ac:dyDescent="0.2">
      <c r="A148" s="335"/>
      <c r="B148" s="326"/>
      <c r="C148" s="55" t="s">
        <v>22</v>
      </c>
      <c r="D148" s="56"/>
      <c r="E148" s="56"/>
      <c r="F148" s="56"/>
      <c r="G148" s="69"/>
      <c r="H148" s="69"/>
      <c r="I148" s="57"/>
    </row>
    <row r="149" spans="1:9" x14ac:dyDescent="0.2">
      <c r="A149" s="335"/>
      <c r="B149" s="326"/>
      <c r="C149" s="55" t="s">
        <v>23</v>
      </c>
      <c r="D149" s="56"/>
      <c r="E149" s="56"/>
      <c r="F149" s="56"/>
      <c r="G149" s="69"/>
      <c r="H149" s="69"/>
      <c r="I149" s="57"/>
    </row>
    <row r="150" spans="1:9" x14ac:dyDescent="0.2">
      <c r="A150" s="335"/>
      <c r="B150" s="327"/>
      <c r="C150" s="58" t="s">
        <v>24</v>
      </c>
      <c r="D150" s="59"/>
      <c r="E150" s="59"/>
      <c r="F150" s="59"/>
      <c r="G150" s="70"/>
      <c r="H150" s="70"/>
      <c r="I150" s="60"/>
    </row>
    <row r="151" spans="1:9" x14ac:dyDescent="0.2">
      <c r="A151" s="335"/>
      <c r="B151" s="328" t="s">
        <v>19</v>
      </c>
      <c r="C151" s="7" t="s">
        <v>37</v>
      </c>
      <c r="D151" s="15"/>
      <c r="E151" s="16"/>
      <c r="F151" s="16"/>
      <c r="G151" s="25"/>
      <c r="H151" s="25"/>
      <c r="I151" s="17"/>
    </row>
    <row r="152" spans="1:9" x14ac:dyDescent="0.2">
      <c r="A152" s="335"/>
      <c r="B152" s="329"/>
      <c r="C152" s="7" t="s">
        <v>38</v>
      </c>
      <c r="D152" s="15"/>
      <c r="E152" s="16"/>
      <c r="F152" s="16"/>
      <c r="G152" s="25"/>
      <c r="H152" s="25"/>
      <c r="I152" s="17"/>
    </row>
    <row r="153" spans="1:9" x14ac:dyDescent="0.2">
      <c r="A153" s="335"/>
      <c r="B153" s="329"/>
      <c r="C153" s="7" t="s">
        <v>39</v>
      </c>
      <c r="D153" s="15"/>
      <c r="E153" s="16"/>
      <c r="F153" s="16"/>
      <c r="G153" s="25"/>
      <c r="H153" s="25"/>
      <c r="I153" s="17"/>
    </row>
    <row r="154" spans="1:9" x14ac:dyDescent="0.2">
      <c r="A154" s="335"/>
      <c r="B154" s="329"/>
      <c r="C154" s="7" t="s">
        <v>40</v>
      </c>
      <c r="D154" s="15"/>
      <c r="E154" s="16"/>
      <c r="F154" s="16"/>
      <c r="G154" s="25"/>
      <c r="H154" s="25"/>
      <c r="I154" s="17"/>
    </row>
    <row r="155" spans="1:9" x14ac:dyDescent="0.2">
      <c r="A155" s="335"/>
      <c r="B155" s="329"/>
      <c r="C155" s="7" t="s">
        <v>41</v>
      </c>
      <c r="D155" s="15"/>
      <c r="E155" s="16"/>
      <c r="F155" s="16"/>
      <c r="G155" s="25"/>
      <c r="H155" s="25"/>
      <c r="I155" s="17"/>
    </row>
    <row r="156" spans="1:9" ht="13.5" thickBot="1" x14ac:dyDescent="0.25">
      <c r="A156" s="336"/>
      <c r="B156" s="329"/>
      <c r="C156" s="7" t="s">
        <v>42</v>
      </c>
      <c r="D156" s="15"/>
      <c r="E156" s="16"/>
      <c r="F156" s="16"/>
      <c r="G156" s="25"/>
      <c r="H156" s="25"/>
      <c r="I156" s="17"/>
    </row>
    <row r="157" spans="1:9" ht="13.5" thickTop="1" x14ac:dyDescent="0.2">
      <c r="A157" s="321" t="s">
        <v>48</v>
      </c>
      <c r="B157" s="330" t="s">
        <v>25</v>
      </c>
      <c r="C157" s="61" t="s">
        <v>32</v>
      </c>
      <c r="D157" s="62"/>
      <c r="E157" s="62"/>
      <c r="F157" s="62"/>
      <c r="G157" s="71"/>
      <c r="H157" s="71"/>
      <c r="I157" s="63"/>
    </row>
    <row r="158" spans="1:9" x14ac:dyDescent="0.2">
      <c r="A158" s="322"/>
      <c r="B158" s="325"/>
      <c r="C158" s="55" t="s">
        <v>33</v>
      </c>
      <c r="D158" s="56"/>
      <c r="E158" s="56"/>
      <c r="F158" s="56"/>
      <c r="G158" s="69"/>
      <c r="H158" s="69"/>
      <c r="I158" s="57"/>
    </row>
    <row r="159" spans="1:9" x14ac:dyDescent="0.2">
      <c r="A159" s="322"/>
      <c r="B159" s="325"/>
      <c r="C159" s="55" t="s">
        <v>20</v>
      </c>
      <c r="D159" s="56"/>
      <c r="E159" s="56"/>
      <c r="F159" s="56"/>
      <c r="G159" s="69"/>
      <c r="H159" s="69"/>
      <c r="I159" s="57"/>
    </row>
    <row r="160" spans="1:9" x14ac:dyDescent="0.2">
      <c r="A160" s="322"/>
      <c r="B160" s="325"/>
      <c r="C160" s="55" t="s">
        <v>21</v>
      </c>
      <c r="D160" s="56"/>
      <c r="E160" s="56"/>
      <c r="F160" s="56"/>
      <c r="G160" s="69"/>
      <c r="H160" s="69"/>
      <c r="I160" s="57"/>
    </row>
    <row r="161" spans="1:9" x14ac:dyDescent="0.2">
      <c r="A161" s="322"/>
      <c r="B161" s="325"/>
      <c r="C161" s="55" t="s">
        <v>22</v>
      </c>
      <c r="D161" s="56"/>
      <c r="E161" s="56"/>
      <c r="F161" s="56"/>
      <c r="G161" s="69"/>
      <c r="H161" s="69"/>
      <c r="I161" s="57"/>
    </row>
    <row r="162" spans="1:9" x14ac:dyDescent="0.2">
      <c r="A162" s="322"/>
      <c r="B162" s="325"/>
      <c r="C162" s="55" t="s">
        <v>23</v>
      </c>
      <c r="D162" s="56"/>
      <c r="E162" s="56"/>
      <c r="F162" s="56"/>
      <c r="G162" s="69"/>
      <c r="H162" s="69"/>
      <c r="I162" s="57"/>
    </row>
    <row r="163" spans="1:9" x14ac:dyDescent="0.2">
      <c r="A163" s="322"/>
      <c r="B163" s="331"/>
      <c r="C163" s="58" t="s">
        <v>24</v>
      </c>
      <c r="D163" s="59"/>
      <c r="E163" s="59"/>
      <c r="F163" s="59"/>
      <c r="G163" s="70"/>
      <c r="H163" s="70"/>
      <c r="I163" s="60"/>
    </row>
    <row r="164" spans="1:9" x14ac:dyDescent="0.2">
      <c r="A164" s="322"/>
      <c r="B164" s="328" t="s">
        <v>25</v>
      </c>
      <c r="C164" s="7" t="s">
        <v>37</v>
      </c>
      <c r="D164" s="15"/>
      <c r="E164" s="16"/>
      <c r="F164" s="16"/>
      <c r="G164" s="25"/>
      <c r="H164" s="25"/>
      <c r="I164" s="17"/>
    </row>
    <row r="165" spans="1:9" x14ac:dyDescent="0.2">
      <c r="A165" s="322"/>
      <c r="B165" s="329"/>
      <c r="C165" s="7" t="s">
        <v>38</v>
      </c>
      <c r="D165" s="15"/>
      <c r="E165" s="16"/>
      <c r="F165" s="16"/>
      <c r="G165" s="25"/>
      <c r="H165" s="25"/>
      <c r="I165" s="17"/>
    </row>
    <row r="166" spans="1:9" x14ac:dyDescent="0.2">
      <c r="A166" s="322"/>
      <c r="B166" s="329"/>
      <c r="C166" s="7" t="s">
        <v>39</v>
      </c>
      <c r="D166" s="15"/>
      <c r="E166" s="16"/>
      <c r="F166" s="16"/>
      <c r="G166" s="25"/>
      <c r="H166" s="25"/>
      <c r="I166" s="17"/>
    </row>
    <row r="167" spans="1:9" x14ac:dyDescent="0.2">
      <c r="A167" s="322"/>
      <c r="B167" s="329"/>
      <c r="C167" s="7" t="s">
        <v>40</v>
      </c>
      <c r="D167" s="15"/>
      <c r="E167" s="16"/>
      <c r="F167" s="16"/>
      <c r="G167" s="25"/>
      <c r="H167" s="25"/>
      <c r="I167" s="17"/>
    </row>
    <row r="168" spans="1:9" x14ac:dyDescent="0.2">
      <c r="A168" s="322"/>
      <c r="B168" s="329"/>
      <c r="C168" s="7" t="s">
        <v>41</v>
      </c>
      <c r="D168" s="15"/>
      <c r="E168" s="16"/>
      <c r="F168" s="16"/>
      <c r="G168" s="25"/>
      <c r="H168" s="25"/>
      <c r="I168" s="17"/>
    </row>
    <row r="169" spans="1:9" x14ac:dyDescent="0.2">
      <c r="A169" s="322"/>
      <c r="B169" s="329"/>
      <c r="C169" s="7" t="s">
        <v>42</v>
      </c>
      <c r="D169" s="15"/>
      <c r="E169" s="16"/>
      <c r="F169" s="16"/>
      <c r="G169" s="25"/>
      <c r="H169" s="25"/>
      <c r="I169" s="17"/>
    </row>
    <row r="170" spans="1:9" x14ac:dyDescent="0.2">
      <c r="A170" s="322"/>
      <c r="B170" s="332" t="s">
        <v>30</v>
      </c>
      <c r="C170" s="18" t="s">
        <v>43</v>
      </c>
      <c r="D170" s="18"/>
      <c r="E170" s="18"/>
      <c r="F170" s="18"/>
      <c r="G170" s="26"/>
      <c r="H170" s="26"/>
      <c r="I170" s="19"/>
    </row>
    <row r="171" spans="1:9" x14ac:dyDescent="0.2">
      <c r="A171" s="322"/>
      <c r="B171" s="333"/>
      <c r="C171" s="6" t="s">
        <v>26</v>
      </c>
      <c r="D171" s="20"/>
      <c r="E171" s="20"/>
      <c r="F171" s="20"/>
      <c r="G171" s="27"/>
      <c r="H171" s="27"/>
      <c r="I171" s="21"/>
    </row>
    <row r="172" spans="1:9" x14ac:dyDescent="0.2">
      <c r="A172" s="322"/>
      <c r="B172" s="333"/>
      <c r="C172" s="6" t="s">
        <v>27</v>
      </c>
      <c r="D172" s="20"/>
      <c r="E172" s="20"/>
      <c r="F172" s="20"/>
      <c r="G172" s="27"/>
      <c r="H172" s="27"/>
      <c r="I172" s="21"/>
    </row>
    <row r="173" spans="1:9" x14ac:dyDescent="0.2">
      <c r="A173" s="322"/>
      <c r="B173" s="333"/>
      <c r="C173" s="6" t="s">
        <v>29</v>
      </c>
      <c r="D173" s="27"/>
      <c r="E173" s="27"/>
      <c r="F173" s="27"/>
      <c r="G173" s="27"/>
      <c r="H173" s="27"/>
      <c r="I173" s="28"/>
    </row>
    <row r="174" spans="1:9" ht="19.5" thickBot="1" x14ac:dyDescent="0.25">
      <c r="A174" s="322"/>
      <c r="B174" s="64" t="s">
        <v>34</v>
      </c>
      <c r="C174" s="65" t="s">
        <v>35</v>
      </c>
      <c r="D174" s="66"/>
      <c r="E174" s="66"/>
      <c r="F174" s="66"/>
      <c r="G174" s="72"/>
      <c r="H174" s="72"/>
      <c r="I174" s="67"/>
    </row>
    <row r="175" spans="1:9" ht="13.5" thickTop="1" x14ac:dyDescent="0.2">
      <c r="A175" s="322"/>
      <c r="B175" s="339" t="s">
        <v>19</v>
      </c>
      <c r="C175" s="43" t="s">
        <v>32</v>
      </c>
      <c r="D175" s="44"/>
      <c r="E175" s="44"/>
      <c r="F175" s="44"/>
      <c r="G175" s="45"/>
      <c r="H175" s="45"/>
      <c r="I175" s="46"/>
    </row>
    <row r="176" spans="1:9" x14ac:dyDescent="0.2">
      <c r="A176" s="322"/>
      <c r="B176" s="317"/>
      <c r="C176" s="35" t="s">
        <v>33</v>
      </c>
      <c r="D176" s="36"/>
      <c r="E176" s="36"/>
      <c r="F176" s="36"/>
      <c r="G176" s="37"/>
      <c r="H176" s="37"/>
      <c r="I176" s="38"/>
    </row>
    <row r="177" spans="1:9" x14ac:dyDescent="0.2">
      <c r="A177" s="322"/>
      <c r="B177" s="340"/>
      <c r="C177" s="35" t="s">
        <v>20</v>
      </c>
      <c r="D177" s="36"/>
      <c r="E177" s="36"/>
      <c r="F177" s="36"/>
      <c r="G177" s="37"/>
      <c r="H177" s="37"/>
      <c r="I177" s="38"/>
    </row>
    <row r="178" spans="1:9" x14ac:dyDescent="0.2">
      <c r="A178" s="322"/>
      <c r="B178" s="340"/>
      <c r="C178" s="35" t="s">
        <v>21</v>
      </c>
      <c r="D178" s="36"/>
      <c r="E178" s="36"/>
      <c r="F178" s="36"/>
      <c r="G178" s="37"/>
      <c r="H178" s="37"/>
      <c r="I178" s="38"/>
    </row>
    <row r="179" spans="1:9" x14ac:dyDescent="0.2">
      <c r="A179" s="322"/>
      <c r="B179" s="340"/>
      <c r="C179" s="35" t="s">
        <v>22</v>
      </c>
      <c r="D179" s="36"/>
      <c r="E179" s="36"/>
      <c r="F179" s="36"/>
      <c r="G179" s="37"/>
      <c r="H179" s="37"/>
      <c r="I179" s="38"/>
    </row>
    <row r="180" spans="1:9" x14ac:dyDescent="0.2">
      <c r="A180" s="322"/>
      <c r="B180" s="340"/>
      <c r="C180" s="35" t="s">
        <v>23</v>
      </c>
      <c r="D180" s="36"/>
      <c r="E180" s="36"/>
      <c r="F180" s="36"/>
      <c r="G180" s="37"/>
      <c r="H180" s="37"/>
      <c r="I180" s="38"/>
    </row>
    <row r="181" spans="1:9" x14ac:dyDescent="0.2">
      <c r="A181" s="322"/>
      <c r="B181" s="341"/>
      <c r="C181" s="39" t="s">
        <v>24</v>
      </c>
      <c r="D181" s="40"/>
      <c r="E181" s="40"/>
      <c r="F181" s="40"/>
      <c r="G181" s="41"/>
      <c r="H181" s="41"/>
      <c r="I181" s="42"/>
    </row>
    <row r="182" spans="1:9" x14ac:dyDescent="0.2">
      <c r="A182" s="322"/>
      <c r="B182" s="319" t="s">
        <v>19</v>
      </c>
      <c r="C182" s="4" t="s">
        <v>37</v>
      </c>
      <c r="D182" s="8"/>
      <c r="E182" s="9"/>
      <c r="F182" s="9"/>
      <c r="G182" s="22"/>
      <c r="H182" s="22"/>
      <c r="I182" s="10"/>
    </row>
    <row r="183" spans="1:9" x14ac:dyDescent="0.2">
      <c r="A183" s="322"/>
      <c r="B183" s="320"/>
      <c r="C183" s="4" t="s">
        <v>38</v>
      </c>
      <c r="D183" s="8"/>
      <c r="E183" s="9"/>
      <c r="F183" s="9"/>
      <c r="G183" s="22"/>
      <c r="H183" s="22"/>
      <c r="I183" s="10"/>
    </row>
    <row r="184" spans="1:9" x14ac:dyDescent="0.2">
      <c r="A184" s="322"/>
      <c r="B184" s="320"/>
      <c r="C184" s="4" t="s">
        <v>39</v>
      </c>
      <c r="D184" s="8"/>
      <c r="E184" s="9"/>
      <c r="F184" s="9"/>
      <c r="G184" s="22"/>
      <c r="H184" s="22"/>
      <c r="I184" s="10"/>
    </row>
    <row r="185" spans="1:9" x14ac:dyDescent="0.2">
      <c r="A185" s="322"/>
      <c r="B185" s="320"/>
      <c r="C185" s="4" t="s">
        <v>40</v>
      </c>
      <c r="D185" s="8"/>
      <c r="E185" s="9"/>
      <c r="F185" s="9"/>
      <c r="G185" s="22"/>
      <c r="H185" s="22"/>
      <c r="I185" s="10"/>
    </row>
    <row r="186" spans="1:9" x14ac:dyDescent="0.2">
      <c r="A186" s="322"/>
      <c r="B186" s="320"/>
      <c r="C186" s="4" t="s">
        <v>41</v>
      </c>
      <c r="D186" s="8"/>
      <c r="E186" s="9"/>
      <c r="F186" s="9"/>
      <c r="G186" s="22"/>
      <c r="H186" s="22"/>
      <c r="I186" s="10"/>
    </row>
    <row r="187" spans="1:9" ht="13.5" thickBot="1" x14ac:dyDescent="0.25">
      <c r="A187" s="323"/>
      <c r="B187" s="320"/>
      <c r="C187" s="4" t="s">
        <v>42</v>
      </c>
      <c r="D187" s="8"/>
      <c r="E187" s="9"/>
      <c r="F187" s="9"/>
      <c r="G187" s="22"/>
      <c r="H187" s="22"/>
      <c r="I187" s="10"/>
    </row>
    <row r="188" spans="1:9" ht="13.5" thickTop="1" x14ac:dyDescent="0.2">
      <c r="A188" s="334" t="s">
        <v>49</v>
      </c>
      <c r="B188" s="316" t="s">
        <v>25</v>
      </c>
      <c r="C188" s="31" t="s">
        <v>32</v>
      </c>
      <c r="D188" s="32"/>
      <c r="E188" s="32"/>
      <c r="F188" s="32"/>
      <c r="G188" s="33"/>
      <c r="H188" s="33"/>
      <c r="I188" s="34"/>
    </row>
    <row r="189" spans="1:9" x14ac:dyDescent="0.2">
      <c r="A189" s="335"/>
      <c r="B189" s="317"/>
      <c r="C189" s="35" t="s">
        <v>33</v>
      </c>
      <c r="D189" s="36"/>
      <c r="E189" s="36"/>
      <c r="F189" s="36"/>
      <c r="G189" s="37"/>
      <c r="H189" s="37"/>
      <c r="I189" s="38"/>
    </row>
    <row r="190" spans="1:9" x14ac:dyDescent="0.2">
      <c r="A190" s="335"/>
      <c r="B190" s="317"/>
      <c r="C190" s="35" t="s">
        <v>20</v>
      </c>
      <c r="D190" s="36"/>
      <c r="E190" s="36"/>
      <c r="F190" s="36"/>
      <c r="G190" s="37"/>
      <c r="H190" s="37"/>
      <c r="I190" s="38"/>
    </row>
    <row r="191" spans="1:9" x14ac:dyDescent="0.2">
      <c r="A191" s="335"/>
      <c r="B191" s="317"/>
      <c r="C191" s="35" t="s">
        <v>21</v>
      </c>
      <c r="D191" s="36"/>
      <c r="E191" s="36"/>
      <c r="F191" s="36"/>
      <c r="G191" s="37"/>
      <c r="H191" s="37"/>
      <c r="I191" s="38"/>
    </row>
    <row r="192" spans="1:9" x14ac:dyDescent="0.2">
      <c r="A192" s="335"/>
      <c r="B192" s="317"/>
      <c r="C192" s="35" t="s">
        <v>22</v>
      </c>
      <c r="D192" s="36"/>
      <c r="E192" s="36"/>
      <c r="F192" s="36"/>
      <c r="G192" s="37"/>
      <c r="H192" s="37"/>
      <c r="I192" s="38"/>
    </row>
    <row r="193" spans="1:9" x14ac:dyDescent="0.2">
      <c r="A193" s="335"/>
      <c r="B193" s="317"/>
      <c r="C193" s="35" t="s">
        <v>23</v>
      </c>
      <c r="D193" s="36"/>
      <c r="E193" s="36"/>
      <c r="F193" s="36"/>
      <c r="G193" s="37"/>
      <c r="H193" s="37"/>
      <c r="I193" s="38"/>
    </row>
    <row r="194" spans="1:9" x14ac:dyDescent="0.2">
      <c r="A194" s="335"/>
      <c r="B194" s="318"/>
      <c r="C194" s="39" t="s">
        <v>24</v>
      </c>
      <c r="D194" s="40"/>
      <c r="E194" s="40"/>
      <c r="F194" s="40"/>
      <c r="G194" s="41"/>
      <c r="H194" s="41"/>
      <c r="I194" s="42"/>
    </row>
    <row r="195" spans="1:9" x14ac:dyDescent="0.2">
      <c r="A195" s="335"/>
      <c r="B195" s="319" t="s">
        <v>25</v>
      </c>
      <c r="C195" s="4" t="s">
        <v>37</v>
      </c>
      <c r="D195" s="8"/>
      <c r="E195" s="9"/>
      <c r="F195" s="9"/>
      <c r="G195" s="22"/>
      <c r="H195" s="22"/>
      <c r="I195" s="10"/>
    </row>
    <row r="196" spans="1:9" x14ac:dyDescent="0.2">
      <c r="A196" s="335"/>
      <c r="B196" s="320"/>
      <c r="C196" s="4" t="s">
        <v>38</v>
      </c>
      <c r="D196" s="8"/>
      <c r="E196" s="9"/>
      <c r="F196" s="9"/>
      <c r="G196" s="22"/>
      <c r="H196" s="22"/>
      <c r="I196" s="10"/>
    </row>
    <row r="197" spans="1:9" x14ac:dyDescent="0.2">
      <c r="A197" s="335"/>
      <c r="B197" s="320"/>
      <c r="C197" s="4" t="s">
        <v>39</v>
      </c>
      <c r="D197" s="8"/>
      <c r="E197" s="9"/>
      <c r="F197" s="9"/>
      <c r="G197" s="22"/>
      <c r="H197" s="22"/>
      <c r="I197" s="10"/>
    </row>
    <row r="198" spans="1:9" x14ac:dyDescent="0.2">
      <c r="A198" s="335"/>
      <c r="B198" s="320"/>
      <c r="C198" s="4" t="s">
        <v>40</v>
      </c>
      <c r="D198" s="8"/>
      <c r="E198" s="9"/>
      <c r="F198" s="9"/>
      <c r="G198" s="22"/>
      <c r="H198" s="22"/>
      <c r="I198" s="10"/>
    </row>
    <row r="199" spans="1:9" x14ac:dyDescent="0.2">
      <c r="A199" s="335"/>
      <c r="B199" s="320"/>
      <c r="C199" s="4" t="s">
        <v>41</v>
      </c>
      <c r="D199" s="8"/>
      <c r="E199" s="9"/>
      <c r="F199" s="9"/>
      <c r="G199" s="22"/>
      <c r="H199" s="22"/>
      <c r="I199" s="10"/>
    </row>
    <row r="200" spans="1:9" x14ac:dyDescent="0.2">
      <c r="A200" s="335"/>
      <c r="B200" s="320"/>
      <c r="C200" s="4" t="s">
        <v>42</v>
      </c>
      <c r="D200" s="8"/>
      <c r="E200" s="9"/>
      <c r="F200" s="9"/>
      <c r="G200" s="22"/>
      <c r="H200" s="22"/>
      <c r="I200" s="10"/>
    </row>
    <row r="201" spans="1:9" x14ac:dyDescent="0.2">
      <c r="A201" s="335"/>
      <c r="B201" s="337" t="s">
        <v>30</v>
      </c>
      <c r="C201" s="11" t="s">
        <v>43</v>
      </c>
      <c r="D201" s="11"/>
      <c r="E201" s="11"/>
      <c r="F201" s="11"/>
      <c r="G201" s="23"/>
      <c r="H201" s="23"/>
      <c r="I201" s="12"/>
    </row>
    <row r="202" spans="1:9" x14ac:dyDescent="0.2">
      <c r="A202" s="335"/>
      <c r="B202" s="338"/>
      <c r="C202" s="5" t="s">
        <v>26</v>
      </c>
      <c r="D202" s="13"/>
      <c r="E202" s="13"/>
      <c r="F202" s="13"/>
      <c r="G202" s="24"/>
      <c r="H202" s="24"/>
      <c r="I202" s="14"/>
    </row>
    <row r="203" spans="1:9" x14ac:dyDescent="0.2">
      <c r="A203" s="335"/>
      <c r="B203" s="338"/>
      <c r="C203" s="5" t="s">
        <v>27</v>
      </c>
      <c r="D203" s="13"/>
      <c r="E203" s="13"/>
      <c r="F203" s="13"/>
      <c r="G203" s="24"/>
      <c r="H203" s="24"/>
      <c r="I203" s="14"/>
    </row>
    <row r="204" spans="1:9" x14ac:dyDescent="0.2">
      <c r="A204" s="335"/>
      <c r="B204" s="338"/>
      <c r="C204" s="5" t="s">
        <v>29</v>
      </c>
      <c r="D204" s="24"/>
      <c r="E204" s="24"/>
      <c r="F204" s="24"/>
      <c r="G204" s="24"/>
      <c r="H204" s="24"/>
      <c r="I204" s="29"/>
    </row>
    <row r="205" spans="1:9" ht="19.5" thickBot="1" x14ac:dyDescent="0.25">
      <c r="A205" s="335"/>
      <c r="B205" s="47" t="s">
        <v>34</v>
      </c>
      <c r="C205" s="48" t="s">
        <v>35</v>
      </c>
      <c r="D205" s="49"/>
      <c r="E205" s="49"/>
      <c r="F205" s="49"/>
      <c r="G205" s="50"/>
      <c r="H205" s="50"/>
      <c r="I205" s="51"/>
    </row>
    <row r="206" spans="1:9" ht="13.5" thickTop="1" x14ac:dyDescent="0.2">
      <c r="A206" s="335"/>
      <c r="B206" s="324" t="s">
        <v>19</v>
      </c>
      <c r="C206" s="52" t="s">
        <v>32</v>
      </c>
      <c r="D206" s="53"/>
      <c r="E206" s="53"/>
      <c r="F206" s="53"/>
      <c r="G206" s="68"/>
      <c r="H206" s="68"/>
      <c r="I206" s="54"/>
    </row>
    <row r="207" spans="1:9" x14ac:dyDescent="0.2">
      <c r="A207" s="335"/>
      <c r="B207" s="325"/>
      <c r="C207" s="55" t="s">
        <v>33</v>
      </c>
      <c r="D207" s="56"/>
      <c r="E207" s="56"/>
      <c r="F207" s="56"/>
      <c r="G207" s="69"/>
      <c r="H207" s="69"/>
      <c r="I207" s="57"/>
    </row>
    <row r="208" spans="1:9" x14ac:dyDescent="0.2">
      <c r="A208" s="335"/>
      <c r="B208" s="326"/>
      <c r="C208" s="55" t="s">
        <v>20</v>
      </c>
      <c r="D208" s="56"/>
      <c r="E208" s="56"/>
      <c r="F208" s="56"/>
      <c r="G208" s="69"/>
      <c r="H208" s="69"/>
      <c r="I208" s="57"/>
    </row>
    <row r="209" spans="1:9" x14ac:dyDescent="0.2">
      <c r="A209" s="335"/>
      <c r="B209" s="326"/>
      <c r="C209" s="55" t="s">
        <v>21</v>
      </c>
      <c r="D209" s="56"/>
      <c r="E209" s="56"/>
      <c r="F209" s="56"/>
      <c r="G209" s="69"/>
      <c r="H209" s="69"/>
      <c r="I209" s="57"/>
    </row>
    <row r="210" spans="1:9" x14ac:dyDescent="0.2">
      <c r="A210" s="335"/>
      <c r="B210" s="326"/>
      <c r="C210" s="55" t="s">
        <v>22</v>
      </c>
      <c r="D210" s="56"/>
      <c r="E210" s="56"/>
      <c r="F210" s="56"/>
      <c r="G210" s="69"/>
      <c r="H210" s="69"/>
      <c r="I210" s="57"/>
    </row>
    <row r="211" spans="1:9" x14ac:dyDescent="0.2">
      <c r="A211" s="335"/>
      <c r="B211" s="326"/>
      <c r="C211" s="55" t="s">
        <v>23</v>
      </c>
      <c r="D211" s="56"/>
      <c r="E211" s="56"/>
      <c r="F211" s="56"/>
      <c r="G211" s="69"/>
      <c r="H211" s="69"/>
      <c r="I211" s="57"/>
    </row>
    <row r="212" spans="1:9" x14ac:dyDescent="0.2">
      <c r="A212" s="335"/>
      <c r="B212" s="327"/>
      <c r="C212" s="58" t="s">
        <v>24</v>
      </c>
      <c r="D212" s="59"/>
      <c r="E212" s="59"/>
      <c r="F212" s="59"/>
      <c r="G212" s="70"/>
      <c r="H212" s="70"/>
      <c r="I212" s="60"/>
    </row>
    <row r="213" spans="1:9" x14ac:dyDescent="0.2">
      <c r="A213" s="335"/>
      <c r="B213" s="328" t="s">
        <v>19</v>
      </c>
      <c r="C213" s="7" t="s">
        <v>37</v>
      </c>
      <c r="D213" s="15"/>
      <c r="E213" s="16"/>
      <c r="F213" s="16"/>
      <c r="G213" s="25"/>
      <c r="H213" s="25"/>
      <c r="I213" s="17"/>
    </row>
    <row r="214" spans="1:9" x14ac:dyDescent="0.2">
      <c r="A214" s="335"/>
      <c r="B214" s="329"/>
      <c r="C214" s="7" t="s">
        <v>38</v>
      </c>
      <c r="D214" s="15"/>
      <c r="E214" s="16"/>
      <c r="F214" s="16"/>
      <c r="G214" s="25"/>
      <c r="H214" s="25"/>
      <c r="I214" s="17"/>
    </row>
    <row r="215" spans="1:9" x14ac:dyDescent="0.2">
      <c r="A215" s="335"/>
      <c r="B215" s="329"/>
      <c r="C215" s="7" t="s">
        <v>39</v>
      </c>
      <c r="D215" s="15"/>
      <c r="E215" s="16"/>
      <c r="F215" s="16"/>
      <c r="G215" s="25"/>
      <c r="H215" s="25"/>
      <c r="I215" s="17"/>
    </row>
    <row r="216" spans="1:9" x14ac:dyDescent="0.2">
      <c r="A216" s="335"/>
      <c r="B216" s="329"/>
      <c r="C216" s="7" t="s">
        <v>40</v>
      </c>
      <c r="D216" s="15"/>
      <c r="E216" s="16"/>
      <c r="F216" s="16"/>
      <c r="G216" s="25"/>
      <c r="H216" s="25"/>
      <c r="I216" s="17"/>
    </row>
    <row r="217" spans="1:9" x14ac:dyDescent="0.2">
      <c r="A217" s="335"/>
      <c r="B217" s="329"/>
      <c r="C217" s="7" t="s">
        <v>41</v>
      </c>
      <c r="D217" s="15"/>
      <c r="E217" s="16"/>
      <c r="F217" s="16"/>
      <c r="G217" s="25"/>
      <c r="H217" s="25"/>
      <c r="I217" s="17"/>
    </row>
    <row r="218" spans="1:9" ht="13.5" thickBot="1" x14ac:dyDescent="0.25">
      <c r="A218" s="336"/>
      <c r="B218" s="329"/>
      <c r="C218" s="7" t="s">
        <v>42</v>
      </c>
      <c r="D218" s="15"/>
      <c r="E218" s="16"/>
      <c r="F218" s="16"/>
      <c r="G218" s="25"/>
      <c r="H218" s="25"/>
      <c r="I218" s="17"/>
    </row>
    <row r="219" spans="1:9" ht="13.5" thickTop="1" x14ac:dyDescent="0.2">
      <c r="A219" s="321" t="s">
        <v>50</v>
      </c>
      <c r="B219" s="330" t="s">
        <v>25</v>
      </c>
      <c r="C219" s="61" t="s">
        <v>32</v>
      </c>
      <c r="D219" s="62"/>
      <c r="E219" s="62"/>
      <c r="F219" s="62"/>
      <c r="G219" s="71"/>
      <c r="H219" s="71"/>
      <c r="I219" s="63"/>
    </row>
    <row r="220" spans="1:9" x14ac:dyDescent="0.2">
      <c r="A220" s="322"/>
      <c r="B220" s="325"/>
      <c r="C220" s="55" t="s">
        <v>33</v>
      </c>
      <c r="D220" s="56"/>
      <c r="E220" s="56"/>
      <c r="F220" s="56"/>
      <c r="G220" s="69"/>
      <c r="H220" s="69"/>
      <c r="I220" s="57"/>
    </row>
    <row r="221" spans="1:9" x14ac:dyDescent="0.2">
      <c r="A221" s="322"/>
      <c r="B221" s="325"/>
      <c r="C221" s="55" t="s">
        <v>20</v>
      </c>
      <c r="D221" s="56"/>
      <c r="E221" s="56"/>
      <c r="F221" s="56"/>
      <c r="G221" s="69"/>
      <c r="H221" s="69"/>
      <c r="I221" s="57"/>
    </row>
    <row r="222" spans="1:9" x14ac:dyDescent="0.2">
      <c r="A222" s="322"/>
      <c r="B222" s="325"/>
      <c r="C222" s="55" t="s">
        <v>21</v>
      </c>
      <c r="D222" s="56"/>
      <c r="E222" s="56"/>
      <c r="F222" s="56"/>
      <c r="G222" s="69"/>
      <c r="H222" s="69"/>
      <c r="I222" s="57"/>
    </row>
    <row r="223" spans="1:9" x14ac:dyDescent="0.2">
      <c r="A223" s="322"/>
      <c r="B223" s="325"/>
      <c r="C223" s="55" t="s">
        <v>22</v>
      </c>
      <c r="D223" s="56"/>
      <c r="E223" s="56"/>
      <c r="F223" s="56"/>
      <c r="G223" s="69"/>
      <c r="H223" s="69"/>
      <c r="I223" s="57"/>
    </row>
    <row r="224" spans="1:9" x14ac:dyDescent="0.2">
      <c r="A224" s="322"/>
      <c r="B224" s="325"/>
      <c r="C224" s="55" t="s">
        <v>23</v>
      </c>
      <c r="D224" s="56"/>
      <c r="E224" s="56"/>
      <c r="F224" s="56"/>
      <c r="G224" s="69"/>
      <c r="H224" s="69"/>
      <c r="I224" s="57"/>
    </row>
    <row r="225" spans="1:9" x14ac:dyDescent="0.2">
      <c r="A225" s="322"/>
      <c r="B225" s="331"/>
      <c r="C225" s="58" t="s">
        <v>24</v>
      </c>
      <c r="D225" s="59"/>
      <c r="E225" s="59"/>
      <c r="F225" s="59"/>
      <c r="G225" s="70"/>
      <c r="H225" s="70"/>
      <c r="I225" s="60"/>
    </row>
    <row r="226" spans="1:9" x14ac:dyDescent="0.2">
      <c r="A226" s="322"/>
      <c r="B226" s="328" t="s">
        <v>25</v>
      </c>
      <c r="C226" s="7" t="s">
        <v>37</v>
      </c>
      <c r="D226" s="15"/>
      <c r="E226" s="16"/>
      <c r="F226" s="16"/>
      <c r="G226" s="25"/>
      <c r="H226" s="25"/>
      <c r="I226" s="17"/>
    </row>
    <row r="227" spans="1:9" x14ac:dyDescent="0.2">
      <c r="A227" s="322"/>
      <c r="B227" s="329"/>
      <c r="C227" s="7" t="s">
        <v>38</v>
      </c>
      <c r="D227" s="15"/>
      <c r="E227" s="16"/>
      <c r="F227" s="16"/>
      <c r="G227" s="25"/>
      <c r="H227" s="25"/>
      <c r="I227" s="17"/>
    </row>
    <row r="228" spans="1:9" x14ac:dyDescent="0.2">
      <c r="A228" s="322"/>
      <c r="B228" s="329"/>
      <c r="C228" s="7" t="s">
        <v>39</v>
      </c>
      <c r="D228" s="15"/>
      <c r="E228" s="16"/>
      <c r="F228" s="16"/>
      <c r="G228" s="25"/>
      <c r="H228" s="25"/>
      <c r="I228" s="17"/>
    </row>
    <row r="229" spans="1:9" x14ac:dyDescent="0.2">
      <c r="A229" s="322"/>
      <c r="B229" s="329"/>
      <c r="C229" s="7" t="s">
        <v>40</v>
      </c>
      <c r="D229" s="15"/>
      <c r="E229" s="16"/>
      <c r="F229" s="16"/>
      <c r="G229" s="25"/>
      <c r="H229" s="25"/>
      <c r="I229" s="17"/>
    </row>
    <row r="230" spans="1:9" x14ac:dyDescent="0.2">
      <c r="A230" s="322"/>
      <c r="B230" s="329"/>
      <c r="C230" s="7" t="s">
        <v>41</v>
      </c>
      <c r="D230" s="15"/>
      <c r="E230" s="16"/>
      <c r="F230" s="16"/>
      <c r="G230" s="25"/>
      <c r="H230" s="25"/>
      <c r="I230" s="17"/>
    </row>
    <row r="231" spans="1:9" x14ac:dyDescent="0.2">
      <c r="A231" s="322"/>
      <c r="B231" s="329"/>
      <c r="C231" s="7" t="s">
        <v>42</v>
      </c>
      <c r="D231" s="15"/>
      <c r="E231" s="16"/>
      <c r="F231" s="16"/>
      <c r="G231" s="25"/>
      <c r="H231" s="25"/>
      <c r="I231" s="17"/>
    </row>
    <row r="232" spans="1:9" x14ac:dyDescent="0.2">
      <c r="A232" s="322"/>
      <c r="B232" s="332" t="s">
        <v>30</v>
      </c>
      <c r="C232" s="18" t="s">
        <v>43</v>
      </c>
      <c r="D232" s="18"/>
      <c r="E232" s="18"/>
      <c r="F232" s="18"/>
      <c r="G232" s="26"/>
      <c r="H232" s="26"/>
      <c r="I232" s="19"/>
    </row>
    <row r="233" spans="1:9" x14ac:dyDescent="0.2">
      <c r="A233" s="322"/>
      <c r="B233" s="333"/>
      <c r="C233" s="6" t="s">
        <v>26</v>
      </c>
      <c r="D233" s="20"/>
      <c r="E233" s="20"/>
      <c r="F233" s="20"/>
      <c r="G233" s="27"/>
      <c r="H233" s="27"/>
      <c r="I233" s="21"/>
    </row>
    <row r="234" spans="1:9" x14ac:dyDescent="0.2">
      <c r="A234" s="322"/>
      <c r="B234" s="333"/>
      <c r="C234" s="6" t="s">
        <v>27</v>
      </c>
      <c r="D234" s="20"/>
      <c r="E234" s="20"/>
      <c r="F234" s="20"/>
      <c r="G234" s="27"/>
      <c r="H234" s="27"/>
      <c r="I234" s="21"/>
    </row>
    <row r="235" spans="1:9" x14ac:dyDescent="0.2">
      <c r="A235" s="322"/>
      <c r="B235" s="333"/>
      <c r="C235" s="6" t="s">
        <v>29</v>
      </c>
      <c r="D235" s="27"/>
      <c r="E235" s="27"/>
      <c r="F235" s="27"/>
      <c r="G235" s="27"/>
      <c r="H235" s="27"/>
      <c r="I235" s="28"/>
    </row>
    <row r="236" spans="1:9" ht="19.5" thickBot="1" x14ac:dyDescent="0.25">
      <c r="A236" s="322"/>
      <c r="B236" s="64" t="s">
        <v>34</v>
      </c>
      <c r="C236" s="65" t="s">
        <v>35</v>
      </c>
      <c r="D236" s="66"/>
      <c r="E236" s="66"/>
      <c r="F236" s="66"/>
      <c r="G236" s="72"/>
      <c r="H236" s="72"/>
      <c r="I236" s="67"/>
    </row>
    <row r="237" spans="1:9" ht="13.5" thickTop="1" x14ac:dyDescent="0.2">
      <c r="A237" s="322"/>
      <c r="B237" s="339" t="s">
        <v>19</v>
      </c>
      <c r="C237" s="43" t="s">
        <v>32</v>
      </c>
      <c r="D237" s="44"/>
      <c r="E237" s="44"/>
      <c r="F237" s="44"/>
      <c r="G237" s="45"/>
      <c r="H237" s="45"/>
      <c r="I237" s="46"/>
    </row>
    <row r="238" spans="1:9" x14ac:dyDescent="0.2">
      <c r="A238" s="322"/>
      <c r="B238" s="317"/>
      <c r="C238" s="35" t="s">
        <v>33</v>
      </c>
      <c r="D238" s="36"/>
      <c r="E238" s="36"/>
      <c r="F238" s="36"/>
      <c r="G238" s="37"/>
      <c r="H238" s="37"/>
      <c r="I238" s="38"/>
    </row>
    <row r="239" spans="1:9" x14ac:dyDescent="0.2">
      <c r="A239" s="322"/>
      <c r="B239" s="340"/>
      <c r="C239" s="35" t="s">
        <v>20</v>
      </c>
      <c r="D239" s="36"/>
      <c r="E239" s="36"/>
      <c r="F239" s="36"/>
      <c r="G239" s="37"/>
      <c r="H239" s="37"/>
      <c r="I239" s="38"/>
    </row>
    <row r="240" spans="1:9" x14ac:dyDescent="0.2">
      <c r="A240" s="322"/>
      <c r="B240" s="340"/>
      <c r="C240" s="35" t="s">
        <v>21</v>
      </c>
      <c r="D240" s="36"/>
      <c r="E240" s="36"/>
      <c r="F240" s="36"/>
      <c r="G240" s="37"/>
      <c r="H240" s="37"/>
      <c r="I240" s="38"/>
    </row>
    <row r="241" spans="1:9" x14ac:dyDescent="0.2">
      <c r="A241" s="322"/>
      <c r="B241" s="340"/>
      <c r="C241" s="35" t="s">
        <v>22</v>
      </c>
      <c r="D241" s="36"/>
      <c r="E241" s="36"/>
      <c r="F241" s="36"/>
      <c r="G241" s="37"/>
      <c r="H241" s="37"/>
      <c r="I241" s="38"/>
    </row>
    <row r="242" spans="1:9" x14ac:dyDescent="0.2">
      <c r="A242" s="322"/>
      <c r="B242" s="340"/>
      <c r="C242" s="35" t="s">
        <v>23</v>
      </c>
      <c r="D242" s="36"/>
      <c r="E242" s="36"/>
      <c r="F242" s="36"/>
      <c r="G242" s="37"/>
      <c r="H242" s="37"/>
      <c r="I242" s="38"/>
    </row>
    <row r="243" spans="1:9" x14ac:dyDescent="0.2">
      <c r="A243" s="322"/>
      <c r="B243" s="341"/>
      <c r="C243" s="39" t="s">
        <v>24</v>
      </c>
      <c r="D243" s="40"/>
      <c r="E243" s="40"/>
      <c r="F243" s="40"/>
      <c r="G243" s="41"/>
      <c r="H243" s="41"/>
      <c r="I243" s="42"/>
    </row>
    <row r="244" spans="1:9" x14ac:dyDescent="0.2">
      <c r="A244" s="322"/>
      <c r="B244" s="319" t="s">
        <v>19</v>
      </c>
      <c r="C244" s="4" t="s">
        <v>37</v>
      </c>
      <c r="D244" s="8"/>
      <c r="E244" s="9"/>
      <c r="F244" s="9"/>
      <c r="G244" s="22"/>
      <c r="H244" s="22"/>
      <c r="I244" s="10"/>
    </row>
    <row r="245" spans="1:9" x14ac:dyDescent="0.2">
      <c r="A245" s="322"/>
      <c r="B245" s="320"/>
      <c r="C245" s="4" t="s">
        <v>38</v>
      </c>
      <c r="D245" s="8"/>
      <c r="E245" s="9"/>
      <c r="F245" s="9"/>
      <c r="G245" s="22"/>
      <c r="H245" s="22"/>
      <c r="I245" s="10"/>
    </row>
    <row r="246" spans="1:9" x14ac:dyDescent="0.2">
      <c r="A246" s="322"/>
      <c r="B246" s="320"/>
      <c r="C246" s="4" t="s">
        <v>39</v>
      </c>
      <c r="D246" s="8"/>
      <c r="E246" s="9"/>
      <c r="F246" s="9"/>
      <c r="G246" s="22"/>
      <c r="H246" s="22"/>
      <c r="I246" s="10"/>
    </row>
    <row r="247" spans="1:9" x14ac:dyDescent="0.2">
      <c r="A247" s="322"/>
      <c r="B247" s="320"/>
      <c r="C247" s="4" t="s">
        <v>40</v>
      </c>
      <c r="D247" s="8"/>
      <c r="E247" s="9"/>
      <c r="F247" s="9"/>
      <c r="G247" s="22"/>
      <c r="H247" s="22"/>
      <c r="I247" s="10"/>
    </row>
    <row r="248" spans="1:9" x14ac:dyDescent="0.2">
      <c r="A248" s="322"/>
      <c r="B248" s="320"/>
      <c r="C248" s="4" t="s">
        <v>41</v>
      </c>
      <c r="D248" s="8"/>
      <c r="E248" s="9"/>
      <c r="F248" s="9"/>
      <c r="G248" s="22"/>
      <c r="H248" s="22"/>
      <c r="I248" s="10"/>
    </row>
    <row r="249" spans="1:9" ht="13.5" thickBot="1" x14ac:dyDescent="0.25">
      <c r="A249" s="323"/>
      <c r="B249" s="320"/>
      <c r="C249" s="4" t="s">
        <v>42</v>
      </c>
      <c r="D249" s="8"/>
      <c r="E249" s="9"/>
      <c r="F249" s="9"/>
      <c r="G249" s="22"/>
      <c r="H249" s="22"/>
      <c r="I249" s="10"/>
    </row>
    <row r="250" spans="1:9" ht="13.5" thickTop="1" x14ac:dyDescent="0.2">
      <c r="A250" s="334" t="s">
        <v>51</v>
      </c>
      <c r="B250" s="316" t="s">
        <v>25</v>
      </c>
      <c r="C250" s="31" t="s">
        <v>32</v>
      </c>
      <c r="D250" s="32"/>
      <c r="E250" s="32"/>
      <c r="F250" s="32"/>
      <c r="G250" s="33"/>
      <c r="H250" s="33"/>
      <c r="I250" s="34"/>
    </row>
    <row r="251" spans="1:9" x14ac:dyDescent="0.2">
      <c r="A251" s="335"/>
      <c r="B251" s="317"/>
      <c r="C251" s="35" t="s">
        <v>33</v>
      </c>
      <c r="D251" s="36"/>
      <c r="E251" s="36"/>
      <c r="F251" s="36"/>
      <c r="G251" s="37"/>
      <c r="H251" s="37"/>
      <c r="I251" s="38"/>
    </row>
    <row r="252" spans="1:9" x14ac:dyDescent="0.2">
      <c r="A252" s="335"/>
      <c r="B252" s="317"/>
      <c r="C252" s="35" t="s">
        <v>20</v>
      </c>
      <c r="D252" s="36"/>
      <c r="E252" s="36"/>
      <c r="F252" s="36"/>
      <c r="G252" s="37"/>
      <c r="H252" s="37"/>
      <c r="I252" s="38"/>
    </row>
    <row r="253" spans="1:9" x14ac:dyDescent="0.2">
      <c r="A253" s="335"/>
      <c r="B253" s="317"/>
      <c r="C253" s="35" t="s">
        <v>21</v>
      </c>
      <c r="D253" s="36"/>
      <c r="E253" s="36"/>
      <c r="F253" s="36"/>
      <c r="G253" s="37"/>
      <c r="H253" s="37"/>
      <c r="I253" s="38"/>
    </row>
    <row r="254" spans="1:9" x14ac:dyDescent="0.2">
      <c r="A254" s="335"/>
      <c r="B254" s="317"/>
      <c r="C254" s="35" t="s">
        <v>22</v>
      </c>
      <c r="D254" s="36"/>
      <c r="E254" s="36"/>
      <c r="F254" s="36"/>
      <c r="G254" s="37"/>
      <c r="H254" s="37"/>
      <c r="I254" s="38"/>
    </row>
    <row r="255" spans="1:9" x14ac:dyDescent="0.2">
      <c r="A255" s="335"/>
      <c r="B255" s="317"/>
      <c r="C255" s="35" t="s">
        <v>23</v>
      </c>
      <c r="D255" s="36"/>
      <c r="E255" s="36"/>
      <c r="F255" s="36"/>
      <c r="G255" s="37"/>
      <c r="H255" s="37"/>
      <c r="I255" s="38"/>
    </row>
    <row r="256" spans="1:9" x14ac:dyDescent="0.2">
      <c r="A256" s="335"/>
      <c r="B256" s="318"/>
      <c r="C256" s="39" t="s">
        <v>24</v>
      </c>
      <c r="D256" s="40"/>
      <c r="E256" s="40"/>
      <c r="F256" s="40"/>
      <c r="G256" s="41"/>
      <c r="H256" s="41"/>
      <c r="I256" s="42"/>
    </row>
    <row r="257" spans="1:9" x14ac:dyDescent="0.2">
      <c r="A257" s="335"/>
      <c r="B257" s="319" t="s">
        <v>25</v>
      </c>
      <c r="C257" s="4" t="s">
        <v>37</v>
      </c>
      <c r="D257" s="8"/>
      <c r="E257" s="9"/>
      <c r="F257" s="9"/>
      <c r="G257" s="22"/>
      <c r="H257" s="22"/>
      <c r="I257" s="10"/>
    </row>
    <row r="258" spans="1:9" x14ac:dyDescent="0.2">
      <c r="A258" s="335"/>
      <c r="B258" s="320"/>
      <c r="C258" s="4" t="s">
        <v>38</v>
      </c>
      <c r="D258" s="8"/>
      <c r="E258" s="9"/>
      <c r="F258" s="9"/>
      <c r="G258" s="22"/>
      <c r="H258" s="22"/>
      <c r="I258" s="10"/>
    </row>
    <row r="259" spans="1:9" x14ac:dyDescent="0.2">
      <c r="A259" s="335"/>
      <c r="B259" s="320"/>
      <c r="C259" s="4" t="s">
        <v>39</v>
      </c>
      <c r="D259" s="8"/>
      <c r="E259" s="9"/>
      <c r="F259" s="9"/>
      <c r="G259" s="22"/>
      <c r="H259" s="22"/>
      <c r="I259" s="10"/>
    </row>
    <row r="260" spans="1:9" x14ac:dyDescent="0.2">
      <c r="A260" s="335"/>
      <c r="B260" s="320"/>
      <c r="C260" s="4" t="s">
        <v>40</v>
      </c>
      <c r="D260" s="8"/>
      <c r="E260" s="9"/>
      <c r="F260" s="9"/>
      <c r="G260" s="22"/>
      <c r="H260" s="22"/>
      <c r="I260" s="10"/>
    </row>
    <row r="261" spans="1:9" x14ac:dyDescent="0.2">
      <c r="A261" s="335"/>
      <c r="B261" s="320"/>
      <c r="C261" s="4" t="s">
        <v>41</v>
      </c>
      <c r="D261" s="8"/>
      <c r="E261" s="9"/>
      <c r="F261" s="9"/>
      <c r="G261" s="22"/>
      <c r="H261" s="22"/>
      <c r="I261" s="10"/>
    </row>
    <row r="262" spans="1:9" x14ac:dyDescent="0.2">
      <c r="A262" s="335"/>
      <c r="B262" s="320"/>
      <c r="C262" s="4" t="s">
        <v>42</v>
      </c>
      <c r="D262" s="8"/>
      <c r="E262" s="9"/>
      <c r="F262" s="9"/>
      <c r="G262" s="22"/>
      <c r="H262" s="22"/>
      <c r="I262" s="10"/>
    </row>
    <row r="263" spans="1:9" x14ac:dyDescent="0.2">
      <c r="A263" s="335"/>
      <c r="B263" s="337" t="s">
        <v>30</v>
      </c>
      <c r="C263" s="11" t="s">
        <v>43</v>
      </c>
      <c r="D263" s="11"/>
      <c r="E263" s="11"/>
      <c r="F263" s="11"/>
      <c r="G263" s="23"/>
      <c r="H263" s="23"/>
      <c r="I263" s="12"/>
    </row>
    <row r="264" spans="1:9" x14ac:dyDescent="0.2">
      <c r="A264" s="335"/>
      <c r="B264" s="338"/>
      <c r="C264" s="5" t="s">
        <v>26</v>
      </c>
      <c r="D264" s="13"/>
      <c r="E264" s="13"/>
      <c r="F264" s="13"/>
      <c r="G264" s="24"/>
      <c r="H264" s="24"/>
      <c r="I264" s="14"/>
    </row>
    <row r="265" spans="1:9" x14ac:dyDescent="0.2">
      <c r="A265" s="335"/>
      <c r="B265" s="338"/>
      <c r="C265" s="5" t="s">
        <v>27</v>
      </c>
      <c r="D265" s="13"/>
      <c r="E265" s="13"/>
      <c r="F265" s="13"/>
      <c r="G265" s="24"/>
      <c r="H265" s="24"/>
      <c r="I265" s="14"/>
    </row>
    <row r="266" spans="1:9" x14ac:dyDescent="0.2">
      <c r="A266" s="335"/>
      <c r="B266" s="338"/>
      <c r="C266" s="5" t="s">
        <v>29</v>
      </c>
      <c r="D266" s="24"/>
      <c r="E266" s="24"/>
      <c r="F266" s="24"/>
      <c r="G266" s="24"/>
      <c r="H266" s="24"/>
      <c r="I266" s="29"/>
    </row>
    <row r="267" spans="1:9" ht="19.5" thickBot="1" x14ac:dyDescent="0.25">
      <c r="A267" s="335"/>
      <c r="B267" s="47" t="s">
        <v>34</v>
      </c>
      <c r="C267" s="48" t="s">
        <v>35</v>
      </c>
      <c r="D267" s="49"/>
      <c r="E267" s="49"/>
      <c r="F267" s="49"/>
      <c r="G267" s="50"/>
      <c r="H267" s="50"/>
      <c r="I267" s="51"/>
    </row>
    <row r="268" spans="1:9" ht="13.5" thickTop="1" x14ac:dyDescent="0.2">
      <c r="A268" s="335"/>
      <c r="B268" s="324" t="s">
        <v>19</v>
      </c>
      <c r="C268" s="52" t="s">
        <v>32</v>
      </c>
      <c r="D268" s="53"/>
      <c r="E268" s="53"/>
      <c r="F268" s="53"/>
      <c r="G268" s="68"/>
      <c r="H268" s="68"/>
      <c r="I268" s="54"/>
    </row>
    <row r="269" spans="1:9" x14ac:dyDescent="0.2">
      <c r="A269" s="335"/>
      <c r="B269" s="325"/>
      <c r="C269" s="55" t="s">
        <v>33</v>
      </c>
      <c r="D269" s="56"/>
      <c r="E269" s="56"/>
      <c r="F269" s="56"/>
      <c r="G269" s="69"/>
      <c r="H269" s="69"/>
      <c r="I269" s="57"/>
    </row>
    <row r="270" spans="1:9" x14ac:dyDescent="0.2">
      <c r="A270" s="335"/>
      <c r="B270" s="326"/>
      <c r="C270" s="55" t="s">
        <v>20</v>
      </c>
      <c r="D270" s="56"/>
      <c r="E270" s="56"/>
      <c r="F270" s="56"/>
      <c r="G270" s="69"/>
      <c r="H270" s="69"/>
      <c r="I270" s="57"/>
    </row>
    <row r="271" spans="1:9" x14ac:dyDescent="0.2">
      <c r="A271" s="335"/>
      <c r="B271" s="326"/>
      <c r="C271" s="55" t="s">
        <v>21</v>
      </c>
      <c r="D271" s="56"/>
      <c r="E271" s="56"/>
      <c r="F271" s="56"/>
      <c r="G271" s="69"/>
      <c r="H271" s="69"/>
      <c r="I271" s="57"/>
    </row>
    <row r="272" spans="1:9" x14ac:dyDescent="0.2">
      <c r="A272" s="335"/>
      <c r="B272" s="326"/>
      <c r="C272" s="55" t="s">
        <v>22</v>
      </c>
      <c r="D272" s="56"/>
      <c r="E272" s="56"/>
      <c r="F272" s="56"/>
      <c r="G272" s="69"/>
      <c r="H272" s="69"/>
      <c r="I272" s="57"/>
    </row>
    <row r="273" spans="1:9" x14ac:dyDescent="0.2">
      <c r="A273" s="335"/>
      <c r="B273" s="326"/>
      <c r="C273" s="55" t="s">
        <v>23</v>
      </c>
      <c r="D273" s="56"/>
      <c r="E273" s="56"/>
      <c r="F273" s="56"/>
      <c r="G273" s="69"/>
      <c r="H273" s="69"/>
      <c r="I273" s="57"/>
    </row>
    <row r="274" spans="1:9" x14ac:dyDescent="0.2">
      <c r="A274" s="335"/>
      <c r="B274" s="327"/>
      <c r="C274" s="58" t="s">
        <v>24</v>
      </c>
      <c r="D274" s="59"/>
      <c r="E274" s="59"/>
      <c r="F274" s="59"/>
      <c r="G274" s="70"/>
      <c r="H274" s="70"/>
      <c r="I274" s="60"/>
    </row>
    <row r="275" spans="1:9" x14ac:dyDescent="0.2">
      <c r="A275" s="335"/>
      <c r="B275" s="328" t="s">
        <v>19</v>
      </c>
      <c r="C275" s="7" t="s">
        <v>37</v>
      </c>
      <c r="D275" s="15"/>
      <c r="E275" s="16"/>
      <c r="F275" s="16"/>
      <c r="G275" s="25"/>
      <c r="H275" s="25"/>
      <c r="I275" s="17"/>
    </row>
    <row r="276" spans="1:9" x14ac:dyDescent="0.2">
      <c r="A276" s="335"/>
      <c r="B276" s="329"/>
      <c r="C276" s="7" t="s">
        <v>38</v>
      </c>
      <c r="D276" s="15"/>
      <c r="E276" s="16"/>
      <c r="F276" s="16"/>
      <c r="G276" s="25"/>
      <c r="H276" s="25"/>
      <c r="I276" s="17"/>
    </row>
    <row r="277" spans="1:9" x14ac:dyDescent="0.2">
      <c r="A277" s="335"/>
      <c r="B277" s="329"/>
      <c r="C277" s="7" t="s">
        <v>39</v>
      </c>
      <c r="D277" s="15"/>
      <c r="E277" s="16"/>
      <c r="F277" s="16"/>
      <c r="G277" s="25"/>
      <c r="H277" s="25"/>
      <c r="I277" s="17"/>
    </row>
    <row r="278" spans="1:9" x14ac:dyDescent="0.2">
      <c r="A278" s="335"/>
      <c r="B278" s="329"/>
      <c r="C278" s="7" t="s">
        <v>40</v>
      </c>
      <c r="D278" s="15"/>
      <c r="E278" s="16"/>
      <c r="F278" s="16"/>
      <c r="G278" s="25"/>
      <c r="H278" s="25"/>
      <c r="I278" s="17"/>
    </row>
    <row r="279" spans="1:9" x14ac:dyDescent="0.2">
      <c r="A279" s="335"/>
      <c r="B279" s="329"/>
      <c r="C279" s="7" t="s">
        <v>41</v>
      </c>
      <c r="D279" s="15"/>
      <c r="E279" s="16"/>
      <c r="F279" s="16"/>
      <c r="G279" s="25"/>
      <c r="H279" s="25"/>
      <c r="I279" s="17"/>
    </row>
    <row r="280" spans="1:9" ht="13.5" thickBot="1" x14ac:dyDescent="0.25">
      <c r="A280" s="336"/>
      <c r="B280" s="329"/>
      <c r="C280" s="7" t="s">
        <v>42</v>
      </c>
      <c r="D280" s="15"/>
      <c r="E280" s="16"/>
      <c r="F280" s="16"/>
      <c r="G280" s="25"/>
      <c r="H280" s="25"/>
      <c r="I280" s="17"/>
    </row>
    <row r="281" spans="1:9" ht="13.5" thickTop="1" x14ac:dyDescent="0.2">
      <c r="A281" s="321" t="s">
        <v>44</v>
      </c>
      <c r="B281" s="330" t="s">
        <v>25</v>
      </c>
      <c r="C281" s="61" t="s">
        <v>32</v>
      </c>
      <c r="D281" s="62"/>
      <c r="E281" s="62"/>
      <c r="F281" s="62"/>
      <c r="G281" s="71"/>
      <c r="H281" s="71"/>
      <c r="I281" s="63"/>
    </row>
    <row r="282" spans="1:9" x14ac:dyDescent="0.2">
      <c r="A282" s="322"/>
      <c r="B282" s="325"/>
      <c r="C282" s="55" t="s">
        <v>33</v>
      </c>
      <c r="D282" s="56"/>
      <c r="E282" s="56"/>
      <c r="F282" s="56"/>
      <c r="G282" s="69"/>
      <c r="H282" s="69"/>
      <c r="I282" s="57"/>
    </row>
    <row r="283" spans="1:9" x14ac:dyDescent="0.2">
      <c r="A283" s="322"/>
      <c r="B283" s="325"/>
      <c r="C283" s="55" t="s">
        <v>20</v>
      </c>
      <c r="D283" s="56"/>
      <c r="E283" s="56"/>
      <c r="F283" s="56"/>
      <c r="G283" s="69"/>
      <c r="H283" s="69"/>
      <c r="I283" s="57"/>
    </row>
    <row r="284" spans="1:9" x14ac:dyDescent="0.2">
      <c r="A284" s="322"/>
      <c r="B284" s="325"/>
      <c r="C284" s="55" t="s">
        <v>21</v>
      </c>
      <c r="D284" s="56"/>
      <c r="E284" s="56"/>
      <c r="F284" s="56"/>
      <c r="G284" s="69"/>
      <c r="H284" s="69"/>
      <c r="I284" s="57"/>
    </row>
    <row r="285" spans="1:9" x14ac:dyDescent="0.2">
      <c r="A285" s="322"/>
      <c r="B285" s="325"/>
      <c r="C285" s="55" t="s">
        <v>22</v>
      </c>
      <c r="D285" s="56"/>
      <c r="E285" s="56"/>
      <c r="F285" s="56"/>
      <c r="G285" s="69"/>
      <c r="H285" s="69"/>
      <c r="I285" s="57"/>
    </row>
    <row r="286" spans="1:9" x14ac:dyDescent="0.2">
      <c r="A286" s="322"/>
      <c r="B286" s="325"/>
      <c r="C286" s="55" t="s">
        <v>23</v>
      </c>
      <c r="D286" s="56"/>
      <c r="E286" s="56"/>
      <c r="F286" s="56"/>
      <c r="G286" s="69"/>
      <c r="H286" s="69"/>
      <c r="I286" s="57"/>
    </row>
    <row r="287" spans="1:9" x14ac:dyDescent="0.2">
      <c r="A287" s="322"/>
      <c r="B287" s="331"/>
      <c r="C287" s="58" t="s">
        <v>24</v>
      </c>
      <c r="D287" s="59"/>
      <c r="E287" s="59"/>
      <c r="F287" s="59"/>
      <c r="G287" s="70"/>
      <c r="H287" s="70"/>
      <c r="I287" s="60"/>
    </row>
    <row r="288" spans="1:9" x14ac:dyDescent="0.2">
      <c r="A288" s="322"/>
      <c r="B288" s="328" t="s">
        <v>25</v>
      </c>
      <c r="C288" s="7" t="s">
        <v>37</v>
      </c>
      <c r="D288" s="15"/>
      <c r="E288" s="16"/>
      <c r="F288" s="16"/>
      <c r="G288" s="25"/>
      <c r="H288" s="25"/>
      <c r="I288" s="17"/>
    </row>
    <row r="289" spans="1:9" x14ac:dyDescent="0.2">
      <c r="A289" s="322"/>
      <c r="B289" s="329"/>
      <c r="C289" s="7" t="s">
        <v>38</v>
      </c>
      <c r="D289" s="15"/>
      <c r="E289" s="16"/>
      <c r="F289" s="16"/>
      <c r="G289" s="25"/>
      <c r="H289" s="25"/>
      <c r="I289" s="17"/>
    </row>
    <row r="290" spans="1:9" x14ac:dyDescent="0.2">
      <c r="A290" s="322"/>
      <c r="B290" s="329"/>
      <c r="C290" s="7" t="s">
        <v>39</v>
      </c>
      <c r="D290" s="15"/>
      <c r="E290" s="16"/>
      <c r="F290" s="16"/>
      <c r="G290" s="25"/>
      <c r="H290" s="25"/>
      <c r="I290" s="17"/>
    </row>
    <row r="291" spans="1:9" x14ac:dyDescent="0.2">
      <c r="A291" s="322"/>
      <c r="B291" s="329"/>
      <c r="C291" s="7" t="s">
        <v>40</v>
      </c>
      <c r="D291" s="15"/>
      <c r="E291" s="16"/>
      <c r="F291" s="16"/>
      <c r="G291" s="25"/>
      <c r="H291" s="25"/>
      <c r="I291" s="17"/>
    </row>
    <row r="292" spans="1:9" x14ac:dyDescent="0.2">
      <c r="A292" s="322"/>
      <c r="B292" s="329"/>
      <c r="C292" s="7" t="s">
        <v>41</v>
      </c>
      <c r="D292" s="15"/>
      <c r="E292" s="16"/>
      <c r="F292" s="16"/>
      <c r="G292" s="25"/>
      <c r="H292" s="25"/>
      <c r="I292" s="17"/>
    </row>
    <row r="293" spans="1:9" x14ac:dyDescent="0.2">
      <c r="A293" s="322"/>
      <c r="B293" s="329"/>
      <c r="C293" s="7" t="s">
        <v>42</v>
      </c>
      <c r="D293" s="15"/>
      <c r="E293" s="16"/>
      <c r="F293" s="16"/>
      <c r="G293" s="25"/>
      <c r="H293" s="25"/>
      <c r="I293" s="17"/>
    </row>
    <row r="294" spans="1:9" x14ac:dyDescent="0.2">
      <c r="A294" s="322"/>
      <c r="B294" s="332" t="s">
        <v>30</v>
      </c>
      <c r="C294" s="18" t="s">
        <v>43</v>
      </c>
      <c r="D294" s="18"/>
      <c r="E294" s="18"/>
      <c r="F294" s="18"/>
      <c r="G294" s="26"/>
      <c r="H294" s="26"/>
      <c r="I294" s="19"/>
    </row>
    <row r="295" spans="1:9" x14ac:dyDescent="0.2">
      <c r="A295" s="322"/>
      <c r="B295" s="333"/>
      <c r="C295" s="6" t="s">
        <v>26</v>
      </c>
      <c r="D295" s="20"/>
      <c r="E295" s="20"/>
      <c r="F295" s="20"/>
      <c r="G295" s="27"/>
      <c r="H295" s="27"/>
      <c r="I295" s="21"/>
    </row>
    <row r="296" spans="1:9" x14ac:dyDescent="0.2">
      <c r="A296" s="322"/>
      <c r="B296" s="333"/>
      <c r="C296" s="6" t="s">
        <v>27</v>
      </c>
      <c r="D296" s="20"/>
      <c r="E296" s="20"/>
      <c r="F296" s="20"/>
      <c r="G296" s="27"/>
      <c r="H296" s="27"/>
      <c r="I296" s="21"/>
    </row>
    <row r="297" spans="1:9" x14ac:dyDescent="0.2">
      <c r="A297" s="322"/>
      <c r="B297" s="333"/>
      <c r="C297" s="6" t="s">
        <v>29</v>
      </c>
      <c r="D297" s="27"/>
      <c r="E297" s="27"/>
      <c r="F297" s="27"/>
      <c r="G297" s="27"/>
      <c r="H297" s="27"/>
      <c r="I297" s="28"/>
    </row>
    <row r="298" spans="1:9" ht="19.5" thickBot="1" x14ac:dyDescent="0.25">
      <c r="A298" s="322"/>
      <c r="B298" s="64" t="s">
        <v>34</v>
      </c>
      <c r="C298" s="65" t="s">
        <v>35</v>
      </c>
      <c r="D298" s="66"/>
      <c r="E298" s="66"/>
      <c r="F298" s="66"/>
      <c r="G298" s="72"/>
      <c r="H298" s="72"/>
      <c r="I298" s="67"/>
    </row>
    <row r="299" spans="1:9" ht="13.5" thickTop="1" x14ac:dyDescent="0.2">
      <c r="A299" s="322"/>
    </row>
    <row r="300" spans="1:9" x14ac:dyDescent="0.2">
      <c r="A300" s="322"/>
    </row>
    <row r="301" spans="1:9" x14ac:dyDescent="0.2">
      <c r="A301" s="322"/>
    </row>
    <row r="302" spans="1:9" x14ac:dyDescent="0.2">
      <c r="A302" s="322"/>
    </row>
    <row r="303" spans="1:9" x14ac:dyDescent="0.2">
      <c r="A303" s="322"/>
    </row>
    <row r="304" spans="1:9" x14ac:dyDescent="0.2">
      <c r="A304" s="322"/>
    </row>
    <row r="305" spans="1:1" x14ac:dyDescent="0.2">
      <c r="A305" s="322"/>
    </row>
    <row r="306" spans="1:1" x14ac:dyDescent="0.2">
      <c r="A306" s="322"/>
    </row>
    <row r="307" spans="1:1" x14ac:dyDescent="0.2">
      <c r="A307" s="322"/>
    </row>
    <row r="308" spans="1:1" x14ac:dyDescent="0.2">
      <c r="A308" s="322"/>
    </row>
    <row r="309" spans="1:1" x14ac:dyDescent="0.2">
      <c r="A309" s="322"/>
    </row>
    <row r="310" spans="1:1" x14ac:dyDescent="0.2">
      <c r="A310" s="322"/>
    </row>
    <row r="311" spans="1:1" ht="13.5" thickBot="1" x14ac:dyDescent="0.25">
      <c r="A311" s="323"/>
    </row>
    <row r="312" spans="1:1" ht="13.5" thickTop="1" x14ac:dyDescent="0.2"/>
  </sheetData>
  <mergeCells count="61">
    <mergeCell ref="A95:A125"/>
    <mergeCell ref="B82:B88"/>
    <mergeCell ref="B89:B94"/>
    <mergeCell ref="B95:B101"/>
    <mergeCell ref="B102:B107"/>
    <mergeCell ref="B108:B111"/>
    <mergeCell ref="A64:A94"/>
    <mergeCell ref="B113:B119"/>
    <mergeCell ref="B120:B125"/>
    <mergeCell ref="B77:B80"/>
    <mergeCell ref="B71:B76"/>
    <mergeCell ref="A1:I1"/>
    <mergeCell ref="B16:B19"/>
    <mergeCell ref="B3:B9"/>
    <mergeCell ref="A3:A32"/>
    <mergeCell ref="B64:B70"/>
    <mergeCell ref="B58:B63"/>
    <mergeCell ref="J3:J9"/>
    <mergeCell ref="J10:J15"/>
    <mergeCell ref="B10:B15"/>
    <mergeCell ref="A33:A63"/>
    <mergeCell ref="B20:B26"/>
    <mergeCell ref="B27:B32"/>
    <mergeCell ref="B33:B39"/>
    <mergeCell ref="B40:B45"/>
    <mergeCell ref="B46:B49"/>
    <mergeCell ref="B51:B57"/>
    <mergeCell ref="B126:B132"/>
    <mergeCell ref="B133:B138"/>
    <mergeCell ref="A157:A187"/>
    <mergeCell ref="B144:B150"/>
    <mergeCell ref="B151:B156"/>
    <mergeCell ref="B157:B163"/>
    <mergeCell ref="B164:B169"/>
    <mergeCell ref="B170:B173"/>
    <mergeCell ref="A126:A156"/>
    <mergeCell ref="B139:B142"/>
    <mergeCell ref="B175:B181"/>
    <mergeCell ref="B182:B187"/>
    <mergeCell ref="B188:B194"/>
    <mergeCell ref="B195:B200"/>
    <mergeCell ref="A219:A249"/>
    <mergeCell ref="B206:B212"/>
    <mergeCell ref="B213:B218"/>
    <mergeCell ref="B219:B225"/>
    <mergeCell ref="B226:B231"/>
    <mergeCell ref="B232:B235"/>
    <mergeCell ref="A188:A218"/>
    <mergeCell ref="B201:B204"/>
    <mergeCell ref="B237:B243"/>
    <mergeCell ref="B244:B249"/>
    <mergeCell ref="B250:B256"/>
    <mergeCell ref="B257:B262"/>
    <mergeCell ref="A281:A311"/>
    <mergeCell ref="B268:B274"/>
    <mergeCell ref="B275:B280"/>
    <mergeCell ref="B281:B287"/>
    <mergeCell ref="B288:B293"/>
    <mergeCell ref="B294:B297"/>
    <mergeCell ref="A250:A280"/>
    <mergeCell ref="B263:B26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1"/>
  </sheetPr>
  <dimension ref="A1:BU76"/>
  <sheetViews>
    <sheetView zoomScale="85" zoomScaleNormal="85" workbookViewId="0">
      <selection activeCell="U31" sqref="U31"/>
    </sheetView>
  </sheetViews>
  <sheetFormatPr baseColWidth="10" defaultColWidth="11.42578125" defaultRowHeight="12.75" customHeight="1" x14ac:dyDescent="0.25"/>
  <cols>
    <col min="1" max="1" width="12.140625" style="75" customWidth="1"/>
    <col min="2" max="73" width="5.28515625" style="75" customWidth="1"/>
    <col min="74" max="16384" width="11.42578125" style="75"/>
  </cols>
  <sheetData>
    <row r="1" spans="1:36" s="74" customFormat="1" ht="18.75" customHeight="1" x14ac:dyDescent="0.2">
      <c r="A1" s="178" t="s">
        <v>162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2"/>
    </row>
    <row r="2" spans="1:36" s="266" customFormat="1" ht="17.25" customHeight="1" x14ac:dyDescent="0.2">
      <c r="A2" s="264"/>
      <c r="B2" s="265" t="s">
        <v>18</v>
      </c>
      <c r="C2" s="265" t="s">
        <v>48</v>
      </c>
      <c r="D2" s="265" t="s">
        <v>46</v>
      </c>
      <c r="E2" s="265" t="s">
        <v>47</v>
      </c>
      <c r="F2" s="265" t="s">
        <v>45</v>
      </c>
      <c r="G2" s="265" t="s">
        <v>51</v>
      </c>
      <c r="H2" s="265" t="s">
        <v>28</v>
      </c>
      <c r="I2" s="265" t="s">
        <v>83</v>
      </c>
      <c r="J2" s="265" t="s">
        <v>78</v>
      </c>
      <c r="K2" s="265" t="s">
        <v>82</v>
      </c>
      <c r="L2" s="265" t="s">
        <v>81</v>
      </c>
      <c r="M2" s="265" t="s">
        <v>49</v>
      </c>
      <c r="N2" s="265"/>
      <c r="O2" s="265"/>
      <c r="P2" s="267"/>
      <c r="Q2" s="307" t="s">
        <v>134</v>
      </c>
      <c r="AH2" s="266" t="s">
        <v>197</v>
      </c>
      <c r="AI2" s="266" t="s">
        <v>196</v>
      </c>
    </row>
    <row r="3" spans="1:36" ht="12.75" customHeight="1" x14ac:dyDescent="0.25">
      <c r="A3" s="143" t="s">
        <v>57</v>
      </c>
      <c r="B3" s="144">
        <v>20.47</v>
      </c>
      <c r="C3" s="144">
        <v>63.26</v>
      </c>
      <c r="D3" s="144">
        <v>0.51500000000000001</v>
      </c>
      <c r="E3" s="144">
        <v>5.8239999999999998</v>
      </c>
      <c r="F3" s="144">
        <v>9.6</v>
      </c>
      <c r="G3" s="144">
        <v>10.196999999999999</v>
      </c>
      <c r="H3" s="209">
        <v>9.3000000000000007</v>
      </c>
      <c r="I3" s="145"/>
      <c r="J3" s="145"/>
      <c r="K3" s="145"/>
      <c r="L3" s="145"/>
      <c r="M3" s="145">
        <v>0</v>
      </c>
      <c r="N3" s="145"/>
      <c r="O3" s="145"/>
      <c r="P3" s="146"/>
      <c r="Q3" s="307"/>
      <c r="AH3" s="75">
        <v>2008</v>
      </c>
      <c r="AJ3" s="75">
        <f>AJ4</f>
        <v>0.9647076651639056</v>
      </c>
    </row>
    <row r="4" spans="1:36" ht="12.75" customHeight="1" x14ac:dyDescent="0.25">
      <c r="A4" s="143" t="s">
        <v>58</v>
      </c>
      <c r="B4" s="144">
        <v>20.395499999999998</v>
      </c>
      <c r="C4" s="144">
        <v>0.88600000000000001</v>
      </c>
      <c r="D4" s="144">
        <v>0</v>
      </c>
      <c r="E4" s="144">
        <v>0</v>
      </c>
      <c r="F4" s="144">
        <v>9.2843799999999987</v>
      </c>
      <c r="G4" s="144">
        <v>0</v>
      </c>
      <c r="H4" s="209">
        <v>0</v>
      </c>
      <c r="I4" s="145"/>
      <c r="J4" s="145"/>
      <c r="K4" s="145"/>
      <c r="L4" s="145"/>
      <c r="M4" s="145">
        <v>0</v>
      </c>
      <c r="N4" s="145"/>
      <c r="O4" s="145"/>
      <c r="P4" s="146"/>
      <c r="Q4" s="307"/>
      <c r="AH4" s="75">
        <v>2009</v>
      </c>
      <c r="AI4" s="75">
        <v>71.3</v>
      </c>
      <c r="AJ4" s="75">
        <f>AI4/SUM($B$4:$B$7)</f>
        <v>0.9647076651639056</v>
      </c>
    </row>
    <row r="5" spans="1:36" ht="12.75" customHeight="1" x14ac:dyDescent="0.25">
      <c r="A5" s="143" t="s">
        <v>59</v>
      </c>
      <c r="B5" s="144">
        <v>26.119899999999998</v>
      </c>
      <c r="C5" s="144">
        <v>7.7960000000000003</v>
      </c>
      <c r="D5" s="144">
        <v>6.0019999999999998</v>
      </c>
      <c r="E5" s="144">
        <v>1.1819999999999999</v>
      </c>
      <c r="F5" s="144">
        <v>20.916010000000007</v>
      </c>
      <c r="G5" s="144">
        <v>31.812999999999999</v>
      </c>
      <c r="H5" s="209">
        <v>0.1</v>
      </c>
      <c r="I5" s="145"/>
      <c r="J5" s="145"/>
      <c r="K5" s="145"/>
      <c r="L5" s="145"/>
      <c r="M5" s="145">
        <v>0</v>
      </c>
      <c r="N5" s="145"/>
      <c r="O5" s="145"/>
      <c r="P5" s="146"/>
      <c r="Q5" s="307"/>
      <c r="AH5" s="75">
        <v>2010</v>
      </c>
      <c r="AI5" s="75">
        <v>69.3</v>
      </c>
      <c r="AJ5" s="75">
        <f t="shared" ref="AJ5:AJ10" si="0">AI5/SUM($B$4:$B$7)</f>
        <v>0.93764714159689555</v>
      </c>
    </row>
    <row r="6" spans="1:36" ht="12.75" customHeight="1" x14ac:dyDescent="0.25">
      <c r="A6" s="143" t="s">
        <v>60</v>
      </c>
      <c r="B6" s="144">
        <v>21.824000000000002</v>
      </c>
      <c r="C6" s="144">
        <v>9.0909999999999993</v>
      </c>
      <c r="D6" s="144">
        <v>16.475999999999999</v>
      </c>
      <c r="E6" s="144">
        <v>6.7510000000000003</v>
      </c>
      <c r="F6" s="144">
        <v>2.7936000000000001</v>
      </c>
      <c r="G6" s="144">
        <v>34.450000000000003</v>
      </c>
      <c r="H6" s="209">
        <v>4.5</v>
      </c>
      <c r="I6" s="145"/>
      <c r="J6" s="145"/>
      <c r="K6" s="145"/>
      <c r="L6" s="145"/>
      <c r="M6" s="145">
        <v>1</v>
      </c>
      <c r="N6" s="145"/>
      <c r="O6" s="145"/>
      <c r="P6" s="146"/>
      <c r="Q6" s="307"/>
      <c r="R6" s="75" t="s">
        <v>168</v>
      </c>
      <c r="AH6" s="75">
        <v>2011</v>
      </c>
      <c r="AI6" s="75">
        <v>67</v>
      </c>
      <c r="AJ6" s="75">
        <f t="shared" si="0"/>
        <v>0.90652753949483411</v>
      </c>
    </row>
    <row r="7" spans="1:36" ht="12.75" customHeight="1" x14ac:dyDescent="0.25">
      <c r="A7" s="143" t="s">
        <v>52</v>
      </c>
      <c r="B7" s="144">
        <v>5.569</v>
      </c>
      <c r="C7" s="144">
        <v>7.774</v>
      </c>
      <c r="D7" s="144">
        <v>0.36599999999999999</v>
      </c>
      <c r="E7" s="144">
        <v>0.39400000000000002</v>
      </c>
      <c r="F7" s="144">
        <v>0</v>
      </c>
      <c r="G7" s="144">
        <v>5.7560000000000002</v>
      </c>
      <c r="H7" s="209">
        <v>0</v>
      </c>
      <c r="I7" s="145"/>
      <c r="J7" s="145"/>
      <c r="K7" s="145"/>
      <c r="L7" s="145"/>
      <c r="M7" s="145">
        <v>0</v>
      </c>
      <c r="N7" s="145"/>
      <c r="O7" s="145"/>
      <c r="P7" s="146"/>
      <c r="Q7" s="307"/>
      <c r="AH7" s="75">
        <v>2012</v>
      </c>
      <c r="AI7" s="75">
        <v>67</v>
      </c>
      <c r="AJ7" s="75">
        <f t="shared" si="0"/>
        <v>0.90652753949483411</v>
      </c>
    </row>
    <row r="8" spans="1:36" ht="12.75" customHeight="1" x14ac:dyDescent="0.25">
      <c r="A8" s="143" t="s">
        <v>61</v>
      </c>
      <c r="B8" s="144"/>
      <c r="C8" s="144"/>
      <c r="D8" s="144"/>
      <c r="E8" s="144"/>
      <c r="F8" s="144"/>
      <c r="G8" s="145"/>
      <c r="H8" s="209"/>
      <c r="I8" s="145"/>
      <c r="J8" s="145"/>
      <c r="K8" s="145"/>
      <c r="L8" s="145"/>
      <c r="M8" s="145"/>
      <c r="N8" s="145"/>
      <c r="O8" s="145"/>
      <c r="P8" s="146"/>
      <c r="Q8" s="307"/>
      <c r="AH8" s="75">
        <v>2013</v>
      </c>
      <c r="AI8" s="75">
        <v>84.4</v>
      </c>
      <c r="AJ8" s="75">
        <f t="shared" si="0"/>
        <v>1.141954094527821</v>
      </c>
    </row>
    <row r="9" spans="1:36" ht="12.75" customHeight="1" x14ac:dyDescent="0.25">
      <c r="A9" s="143" t="s">
        <v>71</v>
      </c>
      <c r="B9" s="144"/>
      <c r="C9" s="144"/>
      <c r="D9" s="144"/>
      <c r="E9" s="144"/>
      <c r="F9" s="144"/>
      <c r="G9" s="145"/>
      <c r="H9" s="209"/>
      <c r="I9" s="145"/>
      <c r="J9" s="145"/>
      <c r="K9" s="145"/>
      <c r="L9" s="145"/>
      <c r="M9" s="145"/>
      <c r="N9" s="145"/>
      <c r="O9" s="145"/>
      <c r="P9" s="146"/>
      <c r="Q9" s="307"/>
      <c r="R9" s="75" t="s">
        <v>159</v>
      </c>
      <c r="AH9" s="75">
        <v>2014</v>
      </c>
      <c r="AI9" s="75">
        <v>85.3</v>
      </c>
      <c r="AJ9" s="75">
        <f t="shared" si="0"/>
        <v>1.1541313301329754</v>
      </c>
    </row>
    <row r="10" spans="1:36" ht="12.75" customHeight="1" x14ac:dyDescent="0.25">
      <c r="A10" s="143" t="s">
        <v>53</v>
      </c>
      <c r="B10" s="145"/>
      <c r="C10" s="145"/>
      <c r="D10" s="145"/>
      <c r="E10" s="145"/>
      <c r="F10" s="145"/>
      <c r="G10" s="145"/>
      <c r="H10" s="209"/>
      <c r="I10" s="145"/>
      <c r="J10" s="145"/>
      <c r="K10" s="145"/>
      <c r="L10" s="145"/>
      <c r="M10" s="145"/>
      <c r="N10" s="145"/>
      <c r="O10" s="145"/>
      <c r="P10" s="146"/>
      <c r="Q10" s="307"/>
      <c r="R10" s="75" t="s">
        <v>156</v>
      </c>
      <c r="AH10" s="75">
        <v>2015</v>
      </c>
      <c r="AI10" s="75">
        <f>AI9+2</f>
        <v>87.3</v>
      </c>
      <c r="AJ10" s="75">
        <f t="shared" si="0"/>
        <v>1.1811918536999853</v>
      </c>
    </row>
    <row r="11" spans="1:36" ht="12.75" customHeight="1" x14ac:dyDescent="0.25">
      <c r="A11" s="143" t="s">
        <v>22</v>
      </c>
      <c r="B11" s="145"/>
      <c r="C11" s="145"/>
      <c r="D11" s="145"/>
      <c r="E11" s="145"/>
      <c r="F11" s="145"/>
      <c r="G11" s="145"/>
      <c r="H11" s="209"/>
      <c r="I11" s="145"/>
      <c r="J11" s="145"/>
      <c r="K11" s="145"/>
      <c r="L11" s="145"/>
      <c r="M11" s="145"/>
      <c r="N11" s="145"/>
      <c r="O11" s="145"/>
      <c r="P11" s="146"/>
      <c r="Q11" s="307"/>
      <c r="R11" s="75" t="s">
        <v>194</v>
      </c>
    </row>
    <row r="12" spans="1:36" ht="12.75" customHeight="1" x14ac:dyDescent="0.25">
      <c r="A12" s="143" t="s">
        <v>160</v>
      </c>
      <c r="B12" s="216">
        <v>6.8000000000000007</v>
      </c>
      <c r="C12" s="216">
        <v>4.2</v>
      </c>
      <c r="D12" s="145"/>
      <c r="E12" s="145"/>
      <c r="F12" s="145"/>
      <c r="G12" s="145"/>
      <c r="H12" s="144">
        <v>0</v>
      </c>
      <c r="I12" s="145"/>
      <c r="J12" s="145"/>
      <c r="K12" s="145"/>
      <c r="L12" s="145"/>
      <c r="M12" s="145">
        <v>0</v>
      </c>
      <c r="N12" s="145"/>
      <c r="O12" s="145"/>
      <c r="P12" s="146"/>
      <c r="Q12" s="307"/>
      <c r="R12" s="75" t="s">
        <v>167</v>
      </c>
    </row>
    <row r="13" spans="1:36" ht="12.75" customHeight="1" x14ac:dyDescent="0.25">
      <c r="A13" s="214" t="s">
        <v>154</v>
      </c>
      <c r="B13" s="216"/>
      <c r="C13" s="216">
        <v>9.1999999999999993</v>
      </c>
      <c r="D13" s="215"/>
      <c r="E13" s="215"/>
      <c r="F13" s="215"/>
      <c r="G13" s="300"/>
      <c r="H13" s="301">
        <f>13.7</f>
        <v>13.7</v>
      </c>
      <c r="I13" s="254"/>
      <c r="J13" s="254"/>
      <c r="K13" s="254"/>
      <c r="L13" s="254"/>
      <c r="M13" s="302">
        <f>25</f>
        <v>25</v>
      </c>
      <c r="N13" s="254"/>
      <c r="O13" s="145"/>
      <c r="P13" s="146"/>
      <c r="Q13" s="307"/>
    </row>
    <row r="14" spans="1:36" ht="12.75" customHeight="1" x14ac:dyDescent="0.25">
      <c r="A14" s="148" t="s">
        <v>158</v>
      </c>
      <c r="B14" s="222">
        <v>4</v>
      </c>
      <c r="C14" s="149">
        <v>12</v>
      </c>
      <c r="D14" s="149">
        <v>0</v>
      </c>
      <c r="E14" s="149">
        <v>0.1</v>
      </c>
      <c r="F14" s="149">
        <v>0.4</v>
      </c>
      <c r="G14" s="149">
        <v>1.6</v>
      </c>
      <c r="H14" s="149">
        <v>0</v>
      </c>
      <c r="I14" s="149">
        <v>5.4</v>
      </c>
      <c r="J14" s="149">
        <v>1.2</v>
      </c>
      <c r="K14" s="149">
        <v>4.8</v>
      </c>
      <c r="L14" s="149"/>
      <c r="M14" s="149">
        <v>0</v>
      </c>
      <c r="N14" s="149"/>
      <c r="O14" s="149"/>
      <c r="P14" s="150"/>
      <c r="Q14" s="307"/>
    </row>
    <row r="15" spans="1:36" ht="12.75" customHeight="1" x14ac:dyDescent="0.25">
      <c r="Q15" s="307"/>
    </row>
    <row r="16" spans="1:36" ht="12.75" customHeight="1" x14ac:dyDescent="0.25">
      <c r="A16" s="162" t="s">
        <v>17</v>
      </c>
      <c r="B16" s="163">
        <f t="shared" ref="B16:H16" si="1">SUM(B3:B14)</f>
        <v>105.1784</v>
      </c>
      <c r="C16" s="163">
        <f t="shared" si="1"/>
        <v>114.20700000000001</v>
      </c>
      <c r="D16" s="163">
        <f t="shared" si="1"/>
        <v>23.358999999999998</v>
      </c>
      <c r="E16" s="163">
        <f t="shared" si="1"/>
        <v>14.251000000000001</v>
      </c>
      <c r="F16" s="163">
        <f t="shared" si="1"/>
        <v>42.993990000000004</v>
      </c>
      <c r="G16" s="163">
        <f t="shared" si="1"/>
        <v>83.816000000000003</v>
      </c>
      <c r="H16" s="164">
        <f t="shared" si="1"/>
        <v>27.6</v>
      </c>
    </row>
    <row r="17" spans="1:17" ht="12.75" customHeight="1" x14ac:dyDescent="0.25">
      <c r="A17" s="165" t="s">
        <v>166</v>
      </c>
      <c r="B17" s="166">
        <f t="shared" ref="B17:H17" si="2">B16*0.8</f>
        <v>84.142719999999997</v>
      </c>
      <c r="C17" s="166">
        <f t="shared" si="2"/>
        <v>91.365600000000015</v>
      </c>
      <c r="D17" s="166">
        <f t="shared" si="2"/>
        <v>18.687200000000001</v>
      </c>
      <c r="E17" s="166">
        <f t="shared" si="2"/>
        <v>11.400800000000002</v>
      </c>
      <c r="F17" s="166">
        <f t="shared" si="2"/>
        <v>34.395192000000002</v>
      </c>
      <c r="G17" s="166">
        <f t="shared" si="2"/>
        <v>67.052800000000005</v>
      </c>
      <c r="H17" s="167">
        <f t="shared" si="2"/>
        <v>22.080000000000002</v>
      </c>
    </row>
    <row r="18" spans="1:17" ht="12.75" customHeight="1" x14ac:dyDescent="0.25">
      <c r="A18" s="168"/>
      <c r="B18" s="169"/>
      <c r="C18" s="169"/>
      <c r="D18" s="169"/>
      <c r="E18" s="169"/>
      <c r="F18" s="169"/>
      <c r="G18" s="169"/>
      <c r="H18" s="170"/>
    </row>
    <row r="19" spans="1:17" ht="12.75" customHeight="1" x14ac:dyDescent="0.25">
      <c r="B19" s="76"/>
      <c r="C19" s="76"/>
      <c r="D19" s="76"/>
      <c r="E19" s="76"/>
      <c r="F19" s="76"/>
      <c r="G19" s="76"/>
    </row>
    <row r="20" spans="1:17" ht="12.75" customHeight="1" x14ac:dyDescent="0.25">
      <c r="B20" s="76"/>
      <c r="C20" s="76"/>
      <c r="D20" s="76"/>
      <c r="E20" s="76"/>
      <c r="F20" s="76"/>
      <c r="G20" s="76"/>
    </row>
    <row r="22" spans="1:17" ht="23.25" customHeight="1" x14ac:dyDescent="0.25">
      <c r="A22" s="178" t="s">
        <v>125</v>
      </c>
      <c r="B22" s="151"/>
      <c r="C22" s="151"/>
      <c r="D22" s="151"/>
      <c r="E22" s="151"/>
      <c r="F22" s="151"/>
      <c r="G22" s="151"/>
      <c r="H22" s="151"/>
      <c r="I22" s="151"/>
      <c r="J22" s="151"/>
      <c r="K22" s="153"/>
      <c r="L22" s="153"/>
      <c r="M22" s="153"/>
      <c r="N22" s="153"/>
      <c r="O22" s="153"/>
      <c r="P22" s="154"/>
    </row>
    <row r="23" spans="1:17" s="266" customFormat="1" ht="17.25" customHeight="1" x14ac:dyDescent="0.2">
      <c r="A23" s="264"/>
      <c r="B23" s="265" t="s">
        <v>18</v>
      </c>
      <c r="C23" s="265" t="s">
        <v>48</v>
      </c>
      <c r="D23" s="265" t="s">
        <v>46</v>
      </c>
      <c r="E23" s="265" t="s">
        <v>47</v>
      </c>
      <c r="F23" s="265" t="s">
        <v>45</v>
      </c>
      <c r="G23" s="265" t="s">
        <v>51</v>
      </c>
      <c r="H23" s="268" t="s">
        <v>73</v>
      </c>
      <c r="I23" s="268" t="s">
        <v>74</v>
      </c>
      <c r="J23" s="265" t="s">
        <v>28</v>
      </c>
      <c r="K23" s="265" t="s">
        <v>49</v>
      </c>
      <c r="L23" s="265"/>
      <c r="M23" s="265"/>
      <c r="N23" s="265"/>
      <c r="O23" s="265"/>
      <c r="P23" s="267"/>
      <c r="Q23" s="307" t="s">
        <v>134</v>
      </c>
    </row>
    <row r="24" spans="1:17" ht="12.75" customHeight="1" x14ac:dyDescent="0.25">
      <c r="A24" s="143" t="s">
        <v>57</v>
      </c>
      <c r="B24" s="155"/>
      <c r="C24" s="155"/>
      <c r="D24" s="155"/>
      <c r="E24" s="155"/>
      <c r="F24" s="155"/>
      <c r="G24" s="155"/>
      <c r="H24" s="156"/>
      <c r="I24" s="156"/>
      <c r="J24" s="145"/>
      <c r="K24" s="145"/>
      <c r="L24" s="145"/>
      <c r="M24" s="145"/>
      <c r="N24" s="145"/>
      <c r="O24" s="145"/>
      <c r="P24" s="146"/>
      <c r="Q24" s="307"/>
    </row>
    <row r="25" spans="1:17" ht="12.75" customHeight="1" x14ac:dyDescent="0.25">
      <c r="A25" s="143" t="s">
        <v>58</v>
      </c>
      <c r="B25" s="144">
        <v>2.3355000000000001</v>
      </c>
      <c r="C25" s="144">
        <v>0.26800000000000002</v>
      </c>
      <c r="D25" s="144">
        <v>0</v>
      </c>
      <c r="E25" s="144">
        <v>0</v>
      </c>
      <c r="F25" s="144">
        <v>0</v>
      </c>
      <c r="G25" s="144">
        <v>0</v>
      </c>
      <c r="H25" s="156"/>
      <c r="I25" s="156"/>
      <c r="J25" s="145"/>
      <c r="K25" s="145"/>
      <c r="L25" s="145"/>
      <c r="M25" s="145"/>
      <c r="N25" s="145"/>
      <c r="O25" s="145"/>
      <c r="P25" s="146"/>
      <c r="Q25" s="307"/>
    </row>
    <row r="26" spans="1:17" ht="12.75" customHeight="1" x14ac:dyDescent="0.25">
      <c r="A26" s="143" t="s">
        <v>59</v>
      </c>
      <c r="B26" s="144">
        <v>11.611899999999999</v>
      </c>
      <c r="C26" s="144">
        <v>1.7250000000000001</v>
      </c>
      <c r="D26" s="144">
        <v>1.2450000000000001</v>
      </c>
      <c r="E26" s="144">
        <v>0</v>
      </c>
      <c r="F26" s="144">
        <v>0.33165000000000144</v>
      </c>
      <c r="G26" s="144">
        <v>0</v>
      </c>
      <c r="H26" s="156">
        <v>1</v>
      </c>
      <c r="I26" s="156">
        <v>1</v>
      </c>
      <c r="J26" s="145"/>
      <c r="K26" s="145"/>
      <c r="L26" s="145"/>
      <c r="M26" s="145"/>
      <c r="N26" s="145"/>
      <c r="O26" s="145"/>
      <c r="P26" s="146"/>
      <c r="Q26" s="307"/>
    </row>
    <row r="27" spans="1:17" ht="12.75" customHeight="1" x14ac:dyDescent="0.25">
      <c r="A27" s="143" t="s">
        <v>60</v>
      </c>
      <c r="B27" s="144">
        <v>13.345000000000002</v>
      </c>
      <c r="C27" s="144">
        <v>7.0299999999999994</v>
      </c>
      <c r="D27" s="144">
        <v>5.7929999999999993</v>
      </c>
      <c r="E27" s="144">
        <v>1.5343999999999998</v>
      </c>
      <c r="F27" s="144">
        <v>1.2416</v>
      </c>
      <c r="G27" s="144">
        <v>5.2440000000000033</v>
      </c>
      <c r="H27" s="156"/>
      <c r="I27" s="156"/>
      <c r="J27" s="144">
        <v>2.8</v>
      </c>
      <c r="K27" s="145">
        <v>0.8</v>
      </c>
      <c r="L27" s="145"/>
      <c r="M27" s="145"/>
      <c r="N27" s="145"/>
      <c r="O27" s="145"/>
      <c r="P27" s="146"/>
      <c r="Q27" s="307"/>
    </row>
    <row r="28" spans="1:17" ht="12.75" customHeight="1" x14ac:dyDescent="0.25">
      <c r="A28" s="143" t="s">
        <v>52</v>
      </c>
      <c r="B28" s="144">
        <v>0.87300000000000022</v>
      </c>
      <c r="C28" s="144">
        <v>0.12300000000000022</v>
      </c>
      <c r="D28" s="144">
        <v>0.10399999999999998</v>
      </c>
      <c r="E28" s="144">
        <v>0</v>
      </c>
      <c r="F28" s="144">
        <v>0</v>
      </c>
      <c r="G28" s="144">
        <v>0.48000000000000043</v>
      </c>
      <c r="H28" s="156"/>
      <c r="I28" s="156"/>
      <c r="J28" s="145"/>
      <c r="K28" s="145"/>
      <c r="L28" s="145"/>
      <c r="M28" s="145"/>
      <c r="N28" s="145"/>
      <c r="O28" s="145"/>
      <c r="P28" s="146"/>
      <c r="Q28" s="307"/>
    </row>
    <row r="29" spans="1:17" ht="12.75" customHeight="1" x14ac:dyDescent="0.25">
      <c r="A29" s="143" t="s">
        <v>61</v>
      </c>
      <c r="B29" s="144"/>
      <c r="C29" s="144"/>
      <c r="D29" s="144"/>
      <c r="E29" s="144"/>
      <c r="F29" s="145"/>
      <c r="G29" s="145"/>
      <c r="H29" s="156"/>
      <c r="I29" s="156"/>
      <c r="J29" s="145"/>
      <c r="K29" s="145"/>
      <c r="L29" s="145"/>
      <c r="M29" s="145"/>
      <c r="N29" s="145"/>
      <c r="O29" s="145"/>
      <c r="P29" s="146"/>
      <c r="Q29" s="307"/>
    </row>
    <row r="30" spans="1:17" s="74" customFormat="1" ht="12.75" customHeight="1" x14ac:dyDescent="0.25">
      <c r="A30" s="143" t="s">
        <v>71</v>
      </c>
      <c r="B30" s="144"/>
      <c r="C30" s="144"/>
      <c r="D30" s="144"/>
      <c r="E30" s="144"/>
      <c r="F30" s="145"/>
      <c r="G30" s="145"/>
      <c r="H30" s="156"/>
      <c r="I30" s="156"/>
      <c r="J30" s="145"/>
      <c r="K30" s="157"/>
      <c r="L30" s="157"/>
      <c r="M30" s="157"/>
      <c r="N30" s="157"/>
      <c r="O30" s="157"/>
      <c r="P30" s="158"/>
      <c r="Q30" s="307"/>
    </row>
    <row r="31" spans="1:17" ht="12.75" customHeight="1" x14ac:dyDescent="0.25">
      <c r="A31" s="143"/>
      <c r="B31" s="144"/>
      <c r="C31" s="144"/>
      <c r="D31" s="144"/>
      <c r="E31" s="144"/>
      <c r="F31" s="145"/>
      <c r="G31" s="145"/>
      <c r="H31" s="156"/>
      <c r="I31" s="156"/>
      <c r="J31" s="145"/>
      <c r="K31" s="145"/>
      <c r="L31" s="145"/>
      <c r="M31" s="145"/>
      <c r="N31" s="145"/>
      <c r="O31" s="145"/>
      <c r="P31" s="146"/>
      <c r="Q31" s="307"/>
    </row>
    <row r="32" spans="1:17" ht="12.75" customHeight="1" x14ac:dyDescent="0.25">
      <c r="A32" s="148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50"/>
      <c r="Q32" s="307"/>
    </row>
    <row r="33" spans="1:38" ht="12.75" customHeight="1" x14ac:dyDescent="0.25">
      <c r="Q33" s="307"/>
    </row>
    <row r="34" spans="1:38" ht="12.75" customHeight="1" x14ac:dyDescent="0.25">
      <c r="A34" s="159" t="s">
        <v>17</v>
      </c>
      <c r="B34" s="160">
        <f t="shared" ref="B34:P34" si="3">SUM(B24:B30)</f>
        <v>28.165400000000002</v>
      </c>
      <c r="C34" s="160">
        <f t="shared" si="3"/>
        <v>9.1460000000000008</v>
      </c>
      <c r="D34" s="160">
        <f t="shared" si="3"/>
        <v>7.1419999999999995</v>
      </c>
      <c r="E34" s="160">
        <f t="shared" si="3"/>
        <v>1.5343999999999998</v>
      </c>
      <c r="F34" s="160">
        <f t="shared" si="3"/>
        <v>1.5732500000000016</v>
      </c>
      <c r="G34" s="160">
        <f t="shared" si="3"/>
        <v>5.7240000000000038</v>
      </c>
      <c r="H34" s="160">
        <f t="shared" si="3"/>
        <v>1</v>
      </c>
      <c r="I34" s="160">
        <f t="shared" si="3"/>
        <v>1</v>
      </c>
      <c r="J34" s="160">
        <f t="shared" si="3"/>
        <v>2.8</v>
      </c>
      <c r="K34" s="160">
        <f t="shared" si="3"/>
        <v>0.8</v>
      </c>
      <c r="L34" s="160">
        <f t="shared" si="3"/>
        <v>0</v>
      </c>
      <c r="M34" s="160">
        <f t="shared" si="3"/>
        <v>0</v>
      </c>
      <c r="N34" s="160">
        <f t="shared" si="3"/>
        <v>0</v>
      </c>
      <c r="O34" s="160">
        <f t="shared" si="3"/>
        <v>0</v>
      </c>
      <c r="P34" s="161">
        <f t="shared" si="3"/>
        <v>0</v>
      </c>
    </row>
    <row r="38" spans="1:38" s="74" customFormat="1" ht="18.75" customHeight="1" x14ac:dyDescent="0.25">
      <c r="A38" s="308" t="s">
        <v>161</v>
      </c>
      <c r="B38" s="309"/>
      <c r="C38" s="309"/>
      <c r="D38" s="309"/>
      <c r="E38" s="309"/>
      <c r="F38" s="309"/>
      <c r="G38" s="309"/>
      <c r="H38" s="309"/>
      <c r="I38" s="309"/>
      <c r="J38" s="309"/>
      <c r="K38" s="151"/>
      <c r="L38" s="151"/>
      <c r="M38" s="151"/>
      <c r="N38" s="151"/>
      <c r="O38" s="151"/>
      <c r="P38" s="152"/>
      <c r="AG38" s="75"/>
      <c r="AH38" s="75"/>
      <c r="AI38" s="75"/>
      <c r="AJ38" s="75"/>
      <c r="AK38" s="75"/>
      <c r="AL38" s="75"/>
    </row>
    <row r="39" spans="1:38" s="266" customFormat="1" ht="17.25" customHeight="1" x14ac:dyDescent="0.25">
      <c r="A39" s="264"/>
      <c r="B39" s="265" t="s">
        <v>18</v>
      </c>
      <c r="C39" s="265" t="s">
        <v>48</v>
      </c>
      <c r="D39" s="265" t="s">
        <v>46</v>
      </c>
      <c r="E39" s="265" t="s">
        <v>47</v>
      </c>
      <c r="F39" s="265" t="s">
        <v>45</v>
      </c>
      <c r="G39" s="265" t="s">
        <v>51</v>
      </c>
      <c r="H39" s="265" t="s">
        <v>28</v>
      </c>
      <c r="I39" s="265" t="s">
        <v>83</v>
      </c>
      <c r="J39" s="265" t="s">
        <v>78</v>
      </c>
      <c r="K39" s="265" t="s">
        <v>82</v>
      </c>
      <c r="L39" s="265" t="s">
        <v>81</v>
      </c>
      <c r="M39" s="265" t="s">
        <v>49</v>
      </c>
      <c r="N39" s="265"/>
      <c r="O39" s="265"/>
      <c r="P39" s="267"/>
      <c r="AG39" s="75"/>
      <c r="AH39" s="75"/>
      <c r="AI39" s="75"/>
      <c r="AJ39" s="75"/>
      <c r="AK39" s="75"/>
      <c r="AL39" s="75"/>
    </row>
    <row r="40" spans="1:38" ht="12.75" customHeight="1" x14ac:dyDescent="0.25">
      <c r="A40" s="143" t="s">
        <v>57</v>
      </c>
      <c r="B40" s="144"/>
      <c r="C40" s="144"/>
      <c r="D40" s="144"/>
      <c r="E40" s="144"/>
      <c r="F40" s="144"/>
      <c r="G40" s="144"/>
      <c r="H40" s="209"/>
      <c r="I40" s="145"/>
      <c r="J40" s="145"/>
      <c r="K40" s="145"/>
      <c r="L40" s="145"/>
      <c r="M40" s="145"/>
      <c r="N40" s="145"/>
      <c r="O40" s="145"/>
      <c r="P40" s="146"/>
    </row>
    <row r="41" spans="1:38" ht="12.75" customHeight="1" x14ac:dyDescent="0.25">
      <c r="A41" s="143" t="s">
        <v>58</v>
      </c>
      <c r="B41" s="144"/>
      <c r="C41" s="144"/>
      <c r="D41" s="144"/>
      <c r="E41" s="144"/>
      <c r="F41" s="144"/>
      <c r="G41" s="144"/>
      <c r="H41" s="209"/>
      <c r="I41" s="145"/>
      <c r="J41" s="145"/>
      <c r="K41" s="145"/>
      <c r="L41" s="145"/>
      <c r="M41" s="145"/>
      <c r="N41" s="145"/>
      <c r="O41" s="145"/>
      <c r="P41" s="146"/>
    </row>
    <row r="42" spans="1:38" ht="12.75" customHeight="1" x14ac:dyDescent="0.25">
      <c r="A42" s="143" t="s">
        <v>59</v>
      </c>
      <c r="B42" s="144"/>
      <c r="C42" s="144"/>
      <c r="D42" s="144"/>
      <c r="E42" s="144"/>
      <c r="F42" s="144"/>
      <c r="G42" s="144"/>
      <c r="H42" s="209"/>
      <c r="I42" s="145"/>
      <c r="J42" s="145"/>
      <c r="K42" s="145"/>
      <c r="L42" s="145"/>
      <c r="M42" s="145"/>
      <c r="N42" s="145"/>
      <c r="O42" s="145"/>
      <c r="P42" s="146"/>
    </row>
    <row r="43" spans="1:38" ht="12.75" customHeight="1" x14ac:dyDescent="0.25">
      <c r="A43" s="143" t="s">
        <v>60</v>
      </c>
      <c r="B43" s="144"/>
      <c r="C43" s="144"/>
      <c r="D43" s="144"/>
      <c r="E43" s="144"/>
      <c r="F43" s="144"/>
      <c r="G43" s="144"/>
      <c r="H43" s="209"/>
      <c r="I43" s="145"/>
      <c r="J43" s="145"/>
      <c r="K43" s="145"/>
      <c r="L43" s="145"/>
      <c r="M43" s="145"/>
      <c r="N43" s="145"/>
      <c r="O43" s="145"/>
      <c r="P43" s="146"/>
    </row>
    <row r="44" spans="1:38" ht="12.75" customHeight="1" x14ac:dyDescent="0.25">
      <c r="A44" s="143" t="s">
        <v>52</v>
      </c>
      <c r="B44" s="144"/>
      <c r="C44" s="144"/>
      <c r="D44" s="144"/>
      <c r="E44" s="144"/>
      <c r="F44" s="144"/>
      <c r="G44" s="144"/>
      <c r="H44" s="209"/>
      <c r="I44" s="145"/>
      <c r="J44" s="145"/>
      <c r="K44" s="145"/>
      <c r="L44" s="145"/>
      <c r="M44" s="145"/>
      <c r="N44" s="145"/>
      <c r="O44" s="145"/>
      <c r="P44" s="146"/>
    </row>
    <row r="45" spans="1:38" ht="12.75" customHeight="1" x14ac:dyDescent="0.25">
      <c r="A45" s="143" t="s">
        <v>61</v>
      </c>
      <c r="B45" s="144"/>
      <c r="C45" s="144"/>
      <c r="D45" s="144"/>
      <c r="E45" s="144"/>
      <c r="F45" s="144"/>
      <c r="G45" s="145"/>
      <c r="H45" s="209"/>
      <c r="I45" s="145"/>
      <c r="J45" s="145"/>
      <c r="K45" s="145"/>
      <c r="L45" s="145"/>
      <c r="M45" s="145"/>
      <c r="N45" s="145"/>
      <c r="O45" s="145"/>
      <c r="P45" s="146"/>
    </row>
    <row r="46" spans="1:38" ht="12.75" customHeight="1" x14ac:dyDescent="0.25">
      <c r="A46" s="143" t="s">
        <v>71</v>
      </c>
      <c r="B46" s="144"/>
      <c r="C46" s="144"/>
      <c r="D46" s="144"/>
      <c r="E46" s="144"/>
      <c r="F46" s="144"/>
      <c r="G46" s="145"/>
      <c r="H46" s="209"/>
      <c r="I46" s="145"/>
      <c r="J46" s="145"/>
      <c r="K46" s="145"/>
      <c r="L46" s="145"/>
      <c r="M46" s="145"/>
      <c r="N46" s="145"/>
      <c r="O46" s="145"/>
      <c r="P46" s="146"/>
    </row>
    <row r="47" spans="1:38" ht="12.75" customHeight="1" x14ac:dyDescent="0.25">
      <c r="A47" s="143" t="s">
        <v>53</v>
      </c>
      <c r="B47" s="145"/>
      <c r="C47" s="145"/>
      <c r="D47" s="145"/>
      <c r="E47" s="145"/>
      <c r="F47" s="145"/>
      <c r="G47" s="145"/>
      <c r="H47" s="209"/>
      <c r="I47" s="145"/>
      <c r="J47" s="145"/>
      <c r="K47" s="145"/>
      <c r="L47" s="145"/>
      <c r="M47" s="145"/>
      <c r="N47" s="145"/>
      <c r="O47" s="145"/>
      <c r="P47" s="146"/>
    </row>
    <row r="48" spans="1:38" ht="12.75" customHeight="1" x14ac:dyDescent="0.25">
      <c r="A48" s="143" t="s">
        <v>22</v>
      </c>
      <c r="B48" s="145"/>
      <c r="C48" s="145"/>
      <c r="D48" s="145"/>
      <c r="E48" s="145"/>
      <c r="F48" s="145"/>
      <c r="G48" s="145"/>
      <c r="H48" s="209"/>
      <c r="I48" s="145"/>
      <c r="J48" s="145"/>
      <c r="K48" s="145"/>
      <c r="L48" s="145"/>
      <c r="M48" s="145"/>
      <c r="N48" s="145"/>
      <c r="O48" s="145"/>
      <c r="P48" s="146"/>
    </row>
    <row r="49" spans="1:73" ht="12.75" customHeight="1" x14ac:dyDescent="0.25">
      <c r="A49" s="143" t="s">
        <v>160</v>
      </c>
      <c r="B49" s="145"/>
      <c r="C49" s="145"/>
      <c r="D49" s="145"/>
      <c r="E49" s="145"/>
      <c r="F49" s="145"/>
      <c r="G49" s="145"/>
      <c r="H49" s="209"/>
      <c r="I49" s="145"/>
      <c r="J49" s="145"/>
      <c r="K49" s="145"/>
      <c r="L49" s="145"/>
      <c r="M49" s="145"/>
      <c r="N49" s="145"/>
      <c r="O49" s="145"/>
      <c r="P49" s="146"/>
    </row>
    <row r="50" spans="1:73" ht="12.75" customHeight="1" x14ac:dyDescent="0.25">
      <c r="A50" s="214" t="s">
        <v>154</v>
      </c>
      <c r="B50" s="145">
        <v>1</v>
      </c>
      <c r="C50" s="145">
        <f>63-C51</f>
        <v>29</v>
      </c>
      <c r="D50" s="145">
        <v>0</v>
      </c>
      <c r="E50" s="145">
        <v>0</v>
      </c>
      <c r="F50" s="145">
        <v>1</v>
      </c>
      <c r="G50" s="145">
        <v>0</v>
      </c>
      <c r="H50" s="144">
        <v>67</v>
      </c>
      <c r="I50" s="220">
        <v>0</v>
      </c>
      <c r="J50" s="145">
        <v>30</v>
      </c>
      <c r="K50" s="145">
        <v>26</v>
      </c>
      <c r="L50" s="145">
        <v>17</v>
      </c>
      <c r="M50" s="145">
        <v>123</v>
      </c>
      <c r="N50" s="145"/>
      <c r="O50" s="145"/>
      <c r="P50" s="146"/>
      <c r="R50" s="75" t="s">
        <v>177</v>
      </c>
    </row>
    <row r="51" spans="1:73" ht="12.75" customHeight="1" x14ac:dyDescent="0.25">
      <c r="A51" s="148" t="s">
        <v>158</v>
      </c>
      <c r="B51" s="149">
        <v>20</v>
      </c>
      <c r="C51" s="149">
        <v>34</v>
      </c>
      <c r="D51" s="149">
        <v>0</v>
      </c>
      <c r="E51" s="149">
        <v>0</v>
      </c>
      <c r="F51" s="149">
        <v>1</v>
      </c>
      <c r="G51" s="149">
        <v>5</v>
      </c>
      <c r="H51" s="149">
        <v>0</v>
      </c>
      <c r="I51" s="221">
        <v>25</v>
      </c>
      <c r="J51" s="149">
        <v>0</v>
      </c>
      <c r="K51" s="149">
        <v>20</v>
      </c>
      <c r="L51" s="149">
        <v>15</v>
      </c>
      <c r="M51" s="149">
        <v>0</v>
      </c>
      <c r="N51" s="149"/>
      <c r="O51" s="149"/>
      <c r="P51" s="150"/>
      <c r="R51" s="75" t="s">
        <v>200</v>
      </c>
    </row>
    <row r="52" spans="1:73" ht="12.75" customHeight="1" x14ac:dyDescent="0.25">
      <c r="A52" s="148" t="s">
        <v>189</v>
      </c>
      <c r="B52" s="283">
        <v>86</v>
      </c>
      <c r="C52" s="283">
        <v>22</v>
      </c>
      <c r="D52" s="283">
        <v>64</v>
      </c>
      <c r="E52" s="283">
        <v>10</v>
      </c>
      <c r="F52" s="283">
        <v>32</v>
      </c>
      <c r="G52" s="283">
        <v>38</v>
      </c>
      <c r="H52" s="283">
        <v>14</v>
      </c>
      <c r="I52" s="283">
        <v>18</v>
      </c>
      <c r="J52" s="283">
        <v>37</v>
      </c>
      <c r="K52" s="283">
        <v>100</v>
      </c>
      <c r="L52" s="283">
        <v>4</v>
      </c>
      <c r="M52" s="283">
        <v>3</v>
      </c>
      <c r="N52" s="149"/>
      <c r="O52" s="149"/>
      <c r="P52" s="150"/>
    </row>
    <row r="54" spans="1:73" ht="12.75" customHeight="1" x14ac:dyDescent="0.25">
      <c r="A54" s="159" t="s">
        <v>199</v>
      </c>
      <c r="B54" s="160"/>
      <c r="C54" s="160">
        <f t="shared" ref="C54:M54" si="4">C50/C13*1000</f>
        <v>3152.1739130434785</v>
      </c>
      <c r="D54" s="160"/>
      <c r="E54" s="160"/>
      <c r="F54" s="160"/>
      <c r="G54" s="160"/>
      <c r="H54" s="160">
        <f t="shared" si="4"/>
        <v>4890.5109489051101</v>
      </c>
      <c r="I54" s="160"/>
      <c r="J54" s="160"/>
      <c r="K54" s="160"/>
      <c r="L54" s="160"/>
      <c r="M54" s="160">
        <f t="shared" si="4"/>
        <v>4920</v>
      </c>
      <c r="N54" s="160"/>
      <c r="O54" s="160"/>
      <c r="P54" s="161"/>
    </row>
    <row r="59" spans="1:73" s="74" customFormat="1" ht="18.75" customHeight="1" x14ac:dyDescent="0.2">
      <c r="A59" s="178" t="s">
        <v>195</v>
      </c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151"/>
      <c r="S59" s="151"/>
      <c r="T59" s="151"/>
      <c r="U59" s="151"/>
      <c r="V59" s="151"/>
      <c r="W59" s="151"/>
      <c r="X59" s="151"/>
      <c r="Y59" s="151"/>
      <c r="Z59" s="274"/>
      <c r="AA59" s="274"/>
      <c r="AB59" s="274"/>
      <c r="AC59" s="274"/>
      <c r="AD59" s="274"/>
      <c r="AE59" s="274"/>
      <c r="AF59" s="274"/>
      <c r="AG59" s="299" t="s">
        <v>201</v>
      </c>
      <c r="AH59" s="274"/>
      <c r="AI59" s="274"/>
      <c r="AJ59" s="274"/>
      <c r="AK59" s="274"/>
      <c r="AL59" s="274"/>
      <c r="AM59" s="274"/>
      <c r="AN59" s="274"/>
      <c r="AO59" s="274"/>
      <c r="AP59" s="151"/>
      <c r="AQ59" s="151"/>
      <c r="AR59" s="151"/>
      <c r="AS59" s="151"/>
      <c r="AT59" s="151"/>
      <c r="AU59" s="151"/>
      <c r="AV59" s="151"/>
      <c r="AW59" s="151"/>
      <c r="AX59" s="274"/>
      <c r="AY59" s="274"/>
      <c r="AZ59" s="274"/>
      <c r="BA59" s="274"/>
      <c r="BB59" s="274"/>
      <c r="BC59" s="274"/>
      <c r="BD59" s="274"/>
      <c r="BE59" s="274"/>
      <c r="BF59" s="274"/>
      <c r="BG59" s="274"/>
      <c r="BH59" s="274"/>
      <c r="BI59" s="274"/>
      <c r="BJ59" s="274"/>
      <c r="BK59" s="274"/>
      <c r="BL59" s="274"/>
      <c r="BM59" s="274"/>
      <c r="BN59" s="151"/>
      <c r="BO59" s="151"/>
      <c r="BP59" s="151"/>
      <c r="BQ59" s="151"/>
      <c r="BR59" s="151"/>
      <c r="BS59" s="151"/>
      <c r="BT59" s="151"/>
      <c r="BU59" s="151"/>
    </row>
    <row r="60" spans="1:73" s="266" customFormat="1" ht="17.25" customHeight="1" x14ac:dyDescent="0.2">
      <c r="A60" s="264"/>
      <c r="B60" s="264" t="s">
        <v>18</v>
      </c>
      <c r="C60" s="265" t="str">
        <f t="shared" ref="C60:I60" si="5">B60</f>
        <v>GER</v>
      </c>
      <c r="D60" s="265" t="str">
        <f t="shared" si="5"/>
        <v>GER</v>
      </c>
      <c r="E60" s="265" t="str">
        <f t="shared" si="5"/>
        <v>GER</v>
      </c>
      <c r="F60" s="265" t="str">
        <f t="shared" si="5"/>
        <v>GER</v>
      </c>
      <c r="G60" s="265" t="str">
        <f t="shared" si="5"/>
        <v>GER</v>
      </c>
      <c r="H60" s="265" t="str">
        <f t="shared" si="5"/>
        <v>GER</v>
      </c>
      <c r="I60" s="267" t="str">
        <f t="shared" si="5"/>
        <v>GER</v>
      </c>
      <c r="J60" s="264" t="s">
        <v>48</v>
      </c>
      <c r="K60" s="265" t="str">
        <f t="shared" ref="K60:Q60" si="6">J60</f>
        <v>FRA</v>
      </c>
      <c r="L60" s="265" t="str">
        <f t="shared" si="6"/>
        <v>FRA</v>
      </c>
      <c r="M60" s="265" t="str">
        <f t="shared" si="6"/>
        <v>FRA</v>
      </c>
      <c r="N60" s="265" t="str">
        <f t="shared" si="6"/>
        <v>FRA</v>
      </c>
      <c r="O60" s="265" t="str">
        <f t="shared" si="6"/>
        <v>FRA</v>
      </c>
      <c r="P60" s="265" t="str">
        <f t="shared" si="6"/>
        <v>FRA</v>
      </c>
      <c r="Q60" s="267" t="str">
        <f t="shared" si="6"/>
        <v>FRA</v>
      </c>
      <c r="R60" s="264" t="s">
        <v>47</v>
      </c>
      <c r="S60" s="265" t="str">
        <f t="shared" ref="S60:Y60" si="7">R60</f>
        <v>BEL</v>
      </c>
      <c r="T60" s="265" t="str">
        <f t="shared" si="7"/>
        <v>BEL</v>
      </c>
      <c r="U60" s="265" t="str">
        <f t="shared" si="7"/>
        <v>BEL</v>
      </c>
      <c r="V60" s="265" t="str">
        <f t="shared" si="7"/>
        <v>BEL</v>
      </c>
      <c r="W60" s="265" t="str">
        <f t="shared" si="7"/>
        <v>BEL</v>
      </c>
      <c r="X60" s="265" t="str">
        <f t="shared" si="7"/>
        <v>BEL</v>
      </c>
      <c r="Y60" s="267" t="str">
        <f t="shared" si="7"/>
        <v>BEL</v>
      </c>
      <c r="Z60" s="264" t="s">
        <v>46</v>
      </c>
      <c r="AA60" s="265" t="str">
        <f t="shared" ref="AA60:AG60" si="8">Z60</f>
        <v>NLD</v>
      </c>
      <c r="AB60" s="265" t="str">
        <f t="shared" si="8"/>
        <v>NLD</v>
      </c>
      <c r="AC60" s="265" t="str">
        <f t="shared" si="8"/>
        <v>NLD</v>
      </c>
      <c r="AD60" s="265" t="str">
        <f t="shared" si="8"/>
        <v>NLD</v>
      </c>
      <c r="AE60" s="265" t="str">
        <f t="shared" si="8"/>
        <v>NLD</v>
      </c>
      <c r="AF60" s="265" t="str">
        <f t="shared" si="8"/>
        <v>NLD</v>
      </c>
      <c r="AG60" s="267" t="str">
        <f t="shared" si="8"/>
        <v>NLD</v>
      </c>
      <c r="AH60" s="264" t="s">
        <v>45</v>
      </c>
      <c r="AI60" s="265" t="str">
        <f t="shared" ref="AI60:AO60" si="9">AH60</f>
        <v>POL</v>
      </c>
      <c r="AJ60" s="265" t="str">
        <f t="shared" si="9"/>
        <v>POL</v>
      </c>
      <c r="AK60" s="265" t="str">
        <f t="shared" si="9"/>
        <v>POL</v>
      </c>
      <c r="AL60" s="265" t="str">
        <f t="shared" si="9"/>
        <v>POL</v>
      </c>
      <c r="AM60" s="265" t="str">
        <f t="shared" si="9"/>
        <v>POL</v>
      </c>
      <c r="AN60" s="265" t="str">
        <f t="shared" si="9"/>
        <v>POL</v>
      </c>
      <c r="AO60" s="267" t="str">
        <f t="shared" si="9"/>
        <v>POL</v>
      </c>
      <c r="AP60" s="264" t="s">
        <v>28</v>
      </c>
      <c r="AQ60" s="265" t="str">
        <f t="shared" ref="AQ60:AW60" si="10">AP60</f>
        <v>SWE</v>
      </c>
      <c r="AR60" s="265" t="str">
        <f t="shared" si="10"/>
        <v>SWE</v>
      </c>
      <c r="AS60" s="265" t="str">
        <f t="shared" si="10"/>
        <v>SWE</v>
      </c>
      <c r="AT60" s="265" t="str">
        <f t="shared" si="10"/>
        <v>SWE</v>
      </c>
      <c r="AU60" s="265" t="str">
        <f t="shared" si="10"/>
        <v>SWE</v>
      </c>
      <c r="AV60" s="265" t="str">
        <f t="shared" si="10"/>
        <v>SWE</v>
      </c>
      <c r="AW60" s="267" t="str">
        <f t="shared" si="10"/>
        <v>SWE</v>
      </c>
      <c r="AX60" s="264" t="s">
        <v>49</v>
      </c>
      <c r="AY60" s="265" t="str">
        <f t="shared" ref="AY60:BE60" si="11">AX60</f>
        <v>NOR</v>
      </c>
      <c r="AZ60" s="265" t="str">
        <f t="shared" si="11"/>
        <v>NOR</v>
      </c>
      <c r="BA60" s="265" t="str">
        <f t="shared" si="11"/>
        <v>NOR</v>
      </c>
      <c r="BB60" s="265" t="str">
        <f t="shared" si="11"/>
        <v>NOR</v>
      </c>
      <c r="BC60" s="265" t="str">
        <f t="shared" si="11"/>
        <v>NOR</v>
      </c>
      <c r="BD60" s="265" t="str">
        <f t="shared" si="11"/>
        <v>NOR</v>
      </c>
      <c r="BE60" s="267" t="str">
        <f t="shared" si="11"/>
        <v>NOR</v>
      </c>
      <c r="BF60" s="264"/>
      <c r="BG60" s="265"/>
      <c r="BH60" s="265"/>
      <c r="BI60" s="265"/>
      <c r="BJ60" s="265"/>
      <c r="BK60" s="265"/>
      <c r="BL60" s="265"/>
      <c r="BM60" s="267"/>
      <c r="BN60" s="264"/>
      <c r="BO60" s="265"/>
      <c r="BP60" s="265"/>
      <c r="BQ60" s="265"/>
      <c r="BR60" s="265"/>
      <c r="BS60" s="265"/>
      <c r="BT60" s="265"/>
      <c r="BU60" s="267"/>
    </row>
    <row r="61" spans="1:73" s="266" customFormat="1" ht="17.25" customHeight="1" x14ac:dyDescent="0.2">
      <c r="A61" s="269"/>
      <c r="B61" s="269">
        <v>2008</v>
      </c>
      <c r="C61" s="270">
        <v>2009</v>
      </c>
      <c r="D61" s="270">
        <v>2010</v>
      </c>
      <c r="E61" s="270">
        <v>2011</v>
      </c>
      <c r="F61" s="270">
        <v>2012</v>
      </c>
      <c r="G61" s="270">
        <v>2013</v>
      </c>
      <c r="H61" s="270">
        <v>2014</v>
      </c>
      <c r="I61" s="271">
        <v>2015</v>
      </c>
      <c r="J61" s="269">
        <v>2008</v>
      </c>
      <c r="K61" s="270">
        <v>2009</v>
      </c>
      <c r="L61" s="270">
        <v>2010</v>
      </c>
      <c r="M61" s="270">
        <v>2011</v>
      </c>
      <c r="N61" s="270">
        <v>2012</v>
      </c>
      <c r="O61" s="270">
        <v>2013</v>
      </c>
      <c r="P61" s="270">
        <v>2014</v>
      </c>
      <c r="Q61" s="271">
        <v>2015</v>
      </c>
      <c r="R61" s="269">
        <v>2008</v>
      </c>
      <c r="S61" s="270">
        <v>2009</v>
      </c>
      <c r="T61" s="270">
        <v>2010</v>
      </c>
      <c r="U61" s="270">
        <v>2011</v>
      </c>
      <c r="V61" s="270">
        <v>2012</v>
      </c>
      <c r="W61" s="270">
        <v>2013</v>
      </c>
      <c r="X61" s="270">
        <v>2014</v>
      </c>
      <c r="Y61" s="271">
        <v>2015</v>
      </c>
      <c r="Z61" s="269">
        <v>2008</v>
      </c>
      <c r="AA61" s="270">
        <v>2009</v>
      </c>
      <c r="AB61" s="270">
        <v>2010</v>
      </c>
      <c r="AC61" s="270">
        <v>2011</v>
      </c>
      <c r="AD61" s="270">
        <v>2012</v>
      </c>
      <c r="AE61" s="270">
        <v>2013</v>
      </c>
      <c r="AF61" s="270">
        <v>2014</v>
      </c>
      <c r="AG61" s="271">
        <v>2015</v>
      </c>
      <c r="AH61" s="269">
        <v>2008</v>
      </c>
      <c r="AI61" s="270">
        <v>2009</v>
      </c>
      <c r="AJ61" s="270">
        <v>2010</v>
      </c>
      <c r="AK61" s="270">
        <v>2011</v>
      </c>
      <c r="AL61" s="270">
        <v>2012</v>
      </c>
      <c r="AM61" s="270">
        <v>2013</v>
      </c>
      <c r="AN61" s="270">
        <v>2014</v>
      </c>
      <c r="AO61" s="271">
        <v>2015</v>
      </c>
      <c r="AP61" s="269">
        <v>2008</v>
      </c>
      <c r="AQ61" s="270">
        <v>2009</v>
      </c>
      <c r="AR61" s="270">
        <v>2010</v>
      </c>
      <c r="AS61" s="270">
        <v>2011</v>
      </c>
      <c r="AT61" s="270">
        <v>2012</v>
      </c>
      <c r="AU61" s="270">
        <v>2013</v>
      </c>
      <c r="AV61" s="270">
        <v>2014</v>
      </c>
      <c r="AW61" s="271">
        <v>2015</v>
      </c>
      <c r="AX61" s="269">
        <v>2008</v>
      </c>
      <c r="AY61" s="270">
        <v>2009</v>
      </c>
      <c r="AZ61" s="270">
        <v>2010</v>
      </c>
      <c r="BA61" s="270">
        <v>2011</v>
      </c>
      <c r="BB61" s="270">
        <v>2012</v>
      </c>
      <c r="BC61" s="270">
        <v>2013</v>
      </c>
      <c r="BD61" s="270">
        <v>2014</v>
      </c>
      <c r="BE61" s="271">
        <v>2015</v>
      </c>
      <c r="BF61" s="269"/>
      <c r="BG61" s="270"/>
      <c r="BH61" s="270"/>
      <c r="BI61" s="270"/>
      <c r="BJ61" s="270"/>
      <c r="BK61" s="270"/>
      <c r="BL61" s="270"/>
      <c r="BM61" s="271"/>
      <c r="BN61" s="269"/>
      <c r="BO61" s="270"/>
      <c r="BP61" s="270"/>
      <c r="BQ61" s="270"/>
      <c r="BR61" s="270"/>
      <c r="BS61" s="270"/>
      <c r="BT61" s="270"/>
      <c r="BU61" s="271"/>
    </row>
    <row r="62" spans="1:73" ht="12.75" customHeight="1" x14ac:dyDescent="0.25">
      <c r="A62" s="143" t="s">
        <v>57</v>
      </c>
      <c r="B62" s="272">
        <v>140.70799999999997</v>
      </c>
      <c r="C62" s="144">
        <v>127.69</v>
      </c>
      <c r="D62" s="144">
        <v>132.97200000000001</v>
      </c>
      <c r="E62" s="144">
        <v>102.241</v>
      </c>
      <c r="F62" s="144">
        <v>94.179999999999978</v>
      </c>
      <c r="G62" s="144">
        <v>92.126999999999995</v>
      </c>
      <c r="H62" s="144">
        <v>91.974000000000004</v>
      </c>
      <c r="I62" s="171">
        <v>86.453454545454534</v>
      </c>
      <c r="J62" s="272">
        <v>418.29799999999994</v>
      </c>
      <c r="K62" s="144">
        <v>389.99900000000008</v>
      </c>
      <c r="L62" s="144">
        <v>407.87699999999995</v>
      </c>
      <c r="M62" s="144">
        <v>421.07400000000001</v>
      </c>
      <c r="N62" s="144">
        <v>404.88200000000001</v>
      </c>
      <c r="O62" s="144">
        <v>403.69600000000003</v>
      </c>
      <c r="P62" s="144">
        <v>415.57900000000006</v>
      </c>
      <c r="Q62" s="171">
        <v>410.46436363636354</v>
      </c>
      <c r="R62" s="272">
        <v>43.359000000000002</v>
      </c>
      <c r="S62" s="144">
        <v>44.957999999999998</v>
      </c>
      <c r="T62" s="144">
        <v>45.728999999999999</v>
      </c>
      <c r="U62" s="144">
        <v>45.942999999999998</v>
      </c>
      <c r="V62" s="144">
        <v>38.463000000000001</v>
      </c>
      <c r="W62" s="144">
        <v>40.631999999999998</v>
      </c>
      <c r="X62" s="144">
        <v>32.064</v>
      </c>
      <c r="Y62" s="171">
        <v>24.006545454545456</v>
      </c>
      <c r="Z62" s="272">
        <v>3.9329999999999994</v>
      </c>
      <c r="AA62" s="144">
        <v>3.9990000000000001</v>
      </c>
      <c r="AB62" s="144">
        <v>3.7520000000000002</v>
      </c>
      <c r="AC62" s="144">
        <v>3.919</v>
      </c>
      <c r="AD62" s="144">
        <v>3.7420000000000004</v>
      </c>
      <c r="AE62" s="144">
        <v>2.7370000000000001</v>
      </c>
      <c r="AF62" s="144">
        <v>3.8829999999999996</v>
      </c>
      <c r="AG62" s="171">
        <v>3.8247272727272734</v>
      </c>
      <c r="AH62" s="272"/>
      <c r="AI62" s="144"/>
      <c r="AJ62" s="144"/>
      <c r="AK62" s="144"/>
      <c r="AL62" s="144"/>
      <c r="AM62" s="144"/>
      <c r="AN62" s="144"/>
      <c r="AO62" s="171"/>
      <c r="AP62" s="272">
        <v>61.321999999999989</v>
      </c>
      <c r="AQ62" s="144">
        <v>50.023000000000003</v>
      </c>
      <c r="AR62" s="144">
        <v>55.626000000000005</v>
      </c>
      <c r="AS62" s="144">
        <v>58.023000000000003</v>
      </c>
      <c r="AT62" s="144">
        <v>61.394000000000005</v>
      </c>
      <c r="AU62" s="144">
        <v>63.597000000000001</v>
      </c>
      <c r="AV62" s="144">
        <v>61.676999999999992</v>
      </c>
      <c r="AW62" s="171">
        <v>54.204599999999999</v>
      </c>
      <c r="AX62" s="272"/>
      <c r="AY62" s="144"/>
      <c r="AZ62" s="144"/>
      <c r="BA62" s="144"/>
      <c r="BB62" s="144"/>
      <c r="BC62" s="144"/>
      <c r="BD62" s="144"/>
      <c r="BE62" s="171"/>
      <c r="BF62" s="147"/>
      <c r="BG62" s="145"/>
      <c r="BH62" s="145"/>
      <c r="BI62" s="145"/>
      <c r="BJ62" s="145"/>
      <c r="BK62" s="145"/>
      <c r="BL62" s="145"/>
      <c r="BM62" s="146"/>
      <c r="BN62" s="147"/>
      <c r="BO62" s="145"/>
      <c r="BP62" s="145"/>
      <c r="BQ62" s="145"/>
      <c r="BR62" s="145"/>
      <c r="BS62" s="145"/>
      <c r="BT62" s="145"/>
      <c r="BU62" s="146"/>
    </row>
    <row r="63" spans="1:73" ht="12.75" customHeight="1" x14ac:dyDescent="0.25">
      <c r="A63" s="143" t="s">
        <v>58</v>
      </c>
      <c r="B63" s="272"/>
      <c r="C63" s="144"/>
      <c r="D63" s="144"/>
      <c r="E63" s="144"/>
      <c r="F63" s="144"/>
      <c r="G63" s="144"/>
      <c r="H63" s="144"/>
      <c r="I63" s="171"/>
      <c r="J63" s="272"/>
      <c r="K63" s="144"/>
      <c r="L63" s="144"/>
      <c r="M63" s="144"/>
      <c r="N63" s="144"/>
      <c r="O63" s="144"/>
      <c r="P63" s="144"/>
      <c r="Q63" s="171"/>
      <c r="R63" s="272"/>
      <c r="S63" s="144"/>
      <c r="T63" s="144"/>
      <c r="U63" s="144"/>
      <c r="V63" s="144"/>
      <c r="W63" s="144"/>
      <c r="X63" s="144"/>
      <c r="Y63" s="171"/>
      <c r="Z63" s="272"/>
      <c r="AA63" s="144"/>
      <c r="AB63" s="144"/>
      <c r="AC63" s="144"/>
      <c r="AD63" s="144"/>
      <c r="AE63" s="144"/>
      <c r="AF63" s="144"/>
      <c r="AG63" s="171"/>
      <c r="AH63" s="272"/>
      <c r="AI63" s="144"/>
      <c r="AJ63" s="144"/>
      <c r="AK63" s="144"/>
      <c r="AL63" s="144"/>
      <c r="AM63" s="144"/>
      <c r="AN63" s="144"/>
      <c r="AO63" s="171"/>
      <c r="AP63" s="272"/>
      <c r="AQ63" s="144"/>
      <c r="AR63" s="144"/>
      <c r="AS63" s="144"/>
      <c r="AT63" s="144"/>
      <c r="AU63" s="144"/>
      <c r="AV63" s="144"/>
      <c r="AW63" s="171"/>
      <c r="AX63" s="272"/>
      <c r="AY63" s="144"/>
      <c r="AZ63" s="144"/>
      <c r="BA63" s="144"/>
      <c r="BB63" s="144"/>
      <c r="BC63" s="144"/>
      <c r="BD63" s="144"/>
      <c r="BE63" s="171"/>
      <c r="BF63" s="147"/>
      <c r="BG63" s="145"/>
      <c r="BH63" s="145"/>
      <c r="BI63" s="145"/>
      <c r="BJ63" s="145"/>
      <c r="BK63" s="145"/>
      <c r="BL63" s="145"/>
      <c r="BM63" s="146"/>
      <c r="BN63" s="147"/>
      <c r="BO63" s="145"/>
      <c r="BP63" s="145"/>
      <c r="BQ63" s="145"/>
      <c r="BR63" s="145"/>
      <c r="BS63" s="145"/>
      <c r="BT63" s="145"/>
      <c r="BU63" s="146"/>
    </row>
    <row r="64" spans="1:73" ht="12.75" customHeight="1" x14ac:dyDescent="0.25">
      <c r="A64" s="143" t="s">
        <v>59</v>
      </c>
      <c r="B64" s="272"/>
      <c r="C64" s="144"/>
      <c r="D64" s="144"/>
      <c r="E64" s="144"/>
      <c r="F64" s="144"/>
      <c r="G64" s="144"/>
      <c r="H64" s="144"/>
      <c r="I64" s="171"/>
      <c r="J64" s="272"/>
      <c r="K64" s="144"/>
      <c r="L64" s="144"/>
      <c r="M64" s="144"/>
      <c r="N64" s="144"/>
      <c r="O64" s="144"/>
      <c r="P64" s="144"/>
      <c r="Q64" s="171"/>
      <c r="R64" s="272"/>
      <c r="S64" s="144"/>
      <c r="T64" s="144"/>
      <c r="U64" s="144"/>
      <c r="V64" s="144"/>
      <c r="W64" s="144"/>
      <c r="X64" s="144"/>
      <c r="Y64" s="171"/>
      <c r="Z64" s="272"/>
      <c r="AA64" s="144"/>
      <c r="AB64" s="144"/>
      <c r="AC64" s="144"/>
      <c r="AD64" s="144"/>
      <c r="AE64" s="144"/>
      <c r="AF64" s="144"/>
      <c r="AG64" s="171"/>
      <c r="AH64" s="272"/>
      <c r="AI64" s="144"/>
      <c r="AJ64" s="144"/>
      <c r="AK64" s="144"/>
      <c r="AL64" s="144"/>
      <c r="AM64" s="144"/>
      <c r="AN64" s="144"/>
      <c r="AO64" s="171"/>
      <c r="AP64" s="272"/>
      <c r="AQ64" s="144"/>
      <c r="AR64" s="144"/>
      <c r="AS64" s="144"/>
      <c r="AT64" s="144"/>
      <c r="AU64" s="144"/>
      <c r="AV64" s="144"/>
      <c r="AW64" s="171"/>
      <c r="AX64" s="272"/>
      <c r="AY64" s="144"/>
      <c r="AZ64" s="144"/>
      <c r="BA64" s="144"/>
      <c r="BB64" s="144"/>
      <c r="BC64" s="144"/>
      <c r="BD64" s="144"/>
      <c r="BE64" s="171"/>
      <c r="BF64" s="147"/>
      <c r="BG64" s="145"/>
      <c r="BH64" s="145"/>
      <c r="BI64" s="145"/>
      <c r="BJ64" s="145"/>
      <c r="BK64" s="145"/>
      <c r="BL64" s="145"/>
      <c r="BM64" s="146"/>
      <c r="BN64" s="147"/>
      <c r="BO64" s="145"/>
      <c r="BP64" s="145"/>
      <c r="BQ64" s="145"/>
      <c r="BR64" s="145"/>
      <c r="BS64" s="145"/>
      <c r="BT64" s="145"/>
      <c r="BU64" s="146"/>
    </row>
    <row r="65" spans="1:73" ht="12.75" customHeight="1" x14ac:dyDescent="0.25">
      <c r="A65" s="143" t="s">
        <v>60</v>
      </c>
      <c r="B65" s="272"/>
      <c r="C65" s="144"/>
      <c r="D65" s="144"/>
      <c r="E65" s="144"/>
      <c r="F65" s="144"/>
      <c r="G65" s="144"/>
      <c r="H65" s="144"/>
      <c r="I65" s="171"/>
      <c r="J65" s="272"/>
      <c r="K65" s="144"/>
      <c r="L65" s="144"/>
      <c r="M65" s="144"/>
      <c r="N65" s="144"/>
      <c r="O65" s="144"/>
      <c r="P65" s="144"/>
      <c r="Q65" s="171"/>
      <c r="R65" s="272"/>
      <c r="S65" s="144"/>
      <c r="T65" s="144"/>
      <c r="U65" s="144"/>
      <c r="V65" s="144"/>
      <c r="W65" s="144"/>
      <c r="X65" s="144"/>
      <c r="Y65" s="171"/>
      <c r="Z65" s="272"/>
      <c r="AA65" s="144"/>
      <c r="AB65" s="144"/>
      <c r="AC65" s="144"/>
      <c r="AD65" s="144"/>
      <c r="AE65" s="144"/>
      <c r="AF65" s="144"/>
      <c r="AG65" s="171"/>
      <c r="AH65" s="272"/>
      <c r="AI65" s="144"/>
      <c r="AJ65" s="144"/>
      <c r="AK65" s="144"/>
      <c r="AL65" s="144"/>
      <c r="AM65" s="144"/>
      <c r="AN65" s="144"/>
      <c r="AO65" s="171"/>
      <c r="AP65" s="272"/>
      <c r="AQ65" s="144"/>
      <c r="AR65" s="144"/>
      <c r="AS65" s="144"/>
      <c r="AT65" s="144"/>
      <c r="AU65" s="144"/>
      <c r="AV65" s="144"/>
      <c r="AW65" s="171"/>
      <c r="AX65" s="272"/>
      <c r="AY65" s="144"/>
      <c r="AZ65" s="144"/>
      <c r="BA65" s="144"/>
      <c r="BB65" s="144"/>
      <c r="BC65" s="144"/>
      <c r="BD65" s="144"/>
      <c r="BE65" s="171"/>
      <c r="BF65" s="147"/>
      <c r="BG65" s="145"/>
      <c r="BH65" s="145"/>
      <c r="BI65" s="145"/>
      <c r="BJ65" s="145"/>
      <c r="BK65" s="145"/>
      <c r="BL65" s="145"/>
      <c r="BM65" s="146"/>
      <c r="BN65" s="147"/>
      <c r="BO65" s="145"/>
      <c r="BP65" s="145"/>
      <c r="BQ65" s="145"/>
      <c r="BR65" s="145"/>
      <c r="BS65" s="145"/>
      <c r="BT65" s="145"/>
      <c r="BU65" s="146"/>
    </row>
    <row r="66" spans="1:73" ht="12.75" customHeight="1" x14ac:dyDescent="0.25">
      <c r="A66" s="143" t="s">
        <v>52</v>
      </c>
      <c r="B66" s="272"/>
      <c r="C66" s="144"/>
      <c r="D66" s="144"/>
      <c r="E66" s="144"/>
      <c r="F66" s="144"/>
      <c r="G66" s="144"/>
      <c r="H66" s="144"/>
      <c r="I66" s="171"/>
      <c r="J66" s="272"/>
      <c r="K66" s="144"/>
      <c r="L66" s="144"/>
      <c r="M66" s="144"/>
      <c r="N66" s="144"/>
      <c r="O66" s="144"/>
      <c r="P66" s="144"/>
      <c r="Q66" s="171"/>
      <c r="R66" s="272"/>
      <c r="S66" s="144"/>
      <c r="T66" s="144"/>
      <c r="U66" s="144"/>
      <c r="V66" s="144"/>
      <c r="W66" s="144"/>
      <c r="X66" s="144"/>
      <c r="Y66" s="171"/>
      <c r="Z66" s="272"/>
      <c r="AA66" s="144"/>
      <c r="AB66" s="144"/>
      <c r="AC66" s="144"/>
      <c r="AD66" s="144"/>
      <c r="AE66" s="144"/>
      <c r="AF66" s="144"/>
      <c r="AG66" s="171"/>
      <c r="AH66" s="272"/>
      <c r="AI66" s="144"/>
      <c r="AJ66" s="144"/>
      <c r="AK66" s="144"/>
      <c r="AL66" s="144"/>
      <c r="AM66" s="144"/>
      <c r="AN66" s="144"/>
      <c r="AO66" s="171"/>
      <c r="AP66" s="272"/>
      <c r="AQ66" s="144"/>
      <c r="AR66" s="144"/>
      <c r="AS66" s="144"/>
      <c r="AT66" s="144"/>
      <c r="AU66" s="144"/>
      <c r="AV66" s="144"/>
      <c r="AW66" s="171"/>
      <c r="AX66" s="272"/>
      <c r="AY66" s="144"/>
      <c r="AZ66" s="144"/>
      <c r="BA66" s="144"/>
      <c r="BB66" s="144"/>
      <c r="BC66" s="144"/>
      <c r="BD66" s="144"/>
      <c r="BE66" s="171"/>
      <c r="BF66" s="147"/>
      <c r="BG66" s="145"/>
      <c r="BH66" s="145"/>
      <c r="BI66" s="145"/>
      <c r="BJ66" s="145"/>
      <c r="BK66" s="145"/>
      <c r="BL66" s="145"/>
      <c r="BM66" s="146"/>
      <c r="BN66" s="147"/>
      <c r="BO66" s="145"/>
      <c r="BP66" s="145"/>
      <c r="BQ66" s="145"/>
      <c r="BR66" s="145"/>
      <c r="BS66" s="145"/>
      <c r="BT66" s="145"/>
      <c r="BU66" s="146"/>
    </row>
    <row r="67" spans="1:73" ht="12.75" customHeight="1" x14ac:dyDescent="0.25">
      <c r="A67" s="143" t="s">
        <v>61</v>
      </c>
      <c r="B67" s="272"/>
      <c r="C67" s="144"/>
      <c r="D67" s="144"/>
      <c r="E67" s="144"/>
      <c r="F67" s="144"/>
      <c r="G67" s="144"/>
      <c r="H67" s="144"/>
      <c r="I67" s="171"/>
      <c r="J67" s="272"/>
      <c r="K67" s="144"/>
      <c r="L67" s="144"/>
      <c r="M67" s="144"/>
      <c r="N67" s="144"/>
      <c r="O67" s="144"/>
      <c r="P67" s="144"/>
      <c r="Q67" s="171"/>
      <c r="R67" s="272"/>
      <c r="S67" s="144"/>
      <c r="T67" s="144"/>
      <c r="U67" s="144"/>
      <c r="V67" s="144"/>
      <c r="W67" s="144"/>
      <c r="X67" s="144"/>
      <c r="Y67" s="171"/>
      <c r="Z67" s="272"/>
      <c r="AA67" s="144"/>
      <c r="AB67" s="144"/>
      <c r="AC67" s="144"/>
      <c r="AD67" s="144"/>
      <c r="AE67" s="144"/>
      <c r="AF67" s="144"/>
      <c r="AG67" s="171"/>
      <c r="AH67" s="272"/>
      <c r="AI67" s="144"/>
      <c r="AJ67" s="144"/>
      <c r="AK67" s="144"/>
      <c r="AL67" s="144"/>
      <c r="AM67" s="144"/>
      <c r="AN67" s="144"/>
      <c r="AO67" s="171"/>
      <c r="AP67" s="272"/>
      <c r="AQ67" s="144"/>
      <c r="AR67" s="144"/>
      <c r="AS67" s="144"/>
      <c r="AT67" s="144"/>
      <c r="AU67" s="144"/>
      <c r="AV67" s="144"/>
      <c r="AW67" s="171"/>
      <c r="AX67" s="272"/>
      <c r="AY67" s="144"/>
      <c r="AZ67" s="144"/>
      <c r="BA67" s="144"/>
      <c r="BB67" s="144"/>
      <c r="BC67" s="144"/>
      <c r="BD67" s="144"/>
      <c r="BE67" s="171"/>
      <c r="BF67" s="147"/>
      <c r="BG67" s="145"/>
      <c r="BH67" s="145"/>
      <c r="BI67" s="145"/>
      <c r="BJ67" s="145"/>
      <c r="BK67" s="145"/>
      <c r="BL67" s="145"/>
      <c r="BM67" s="146"/>
      <c r="BN67" s="147"/>
      <c r="BO67" s="145"/>
      <c r="BP67" s="145"/>
      <c r="BQ67" s="145"/>
      <c r="BR67" s="145"/>
      <c r="BS67" s="145"/>
      <c r="BT67" s="145"/>
      <c r="BU67" s="146"/>
    </row>
    <row r="68" spans="1:73" ht="12.75" customHeight="1" x14ac:dyDescent="0.25">
      <c r="A68" s="143" t="s">
        <v>71</v>
      </c>
      <c r="B68" s="272"/>
      <c r="C68" s="144"/>
      <c r="D68" s="144"/>
      <c r="E68" s="144"/>
      <c r="F68" s="144"/>
      <c r="G68" s="144"/>
      <c r="H68" s="144"/>
      <c r="I68" s="171"/>
      <c r="J68" s="272"/>
      <c r="K68" s="144"/>
      <c r="L68" s="144"/>
      <c r="M68" s="144"/>
      <c r="N68" s="144"/>
      <c r="O68" s="144"/>
      <c r="P68" s="144"/>
      <c r="Q68" s="171"/>
      <c r="R68" s="272"/>
      <c r="S68" s="144"/>
      <c r="T68" s="144"/>
      <c r="U68" s="144"/>
      <c r="V68" s="144"/>
      <c r="W68" s="144"/>
      <c r="X68" s="144"/>
      <c r="Y68" s="171"/>
      <c r="Z68" s="272"/>
      <c r="AA68" s="144"/>
      <c r="AB68" s="144"/>
      <c r="AC68" s="144"/>
      <c r="AD68" s="144"/>
      <c r="AE68" s="144"/>
      <c r="AF68" s="144"/>
      <c r="AG68" s="171"/>
      <c r="AH68" s="272"/>
      <c r="AI68" s="144"/>
      <c r="AJ68" s="144"/>
      <c r="AK68" s="144"/>
      <c r="AL68" s="144"/>
      <c r="AM68" s="144"/>
      <c r="AN68" s="144"/>
      <c r="AO68" s="171"/>
      <c r="AP68" s="272"/>
      <c r="AQ68" s="144"/>
      <c r="AR68" s="144"/>
      <c r="AS68" s="144"/>
      <c r="AT68" s="144"/>
      <c r="AU68" s="144"/>
      <c r="AV68" s="144"/>
      <c r="AW68" s="171"/>
      <c r="AX68" s="272"/>
      <c r="AY68" s="144"/>
      <c r="AZ68" s="144"/>
      <c r="BA68" s="144"/>
      <c r="BB68" s="144"/>
      <c r="BC68" s="144"/>
      <c r="BD68" s="144"/>
      <c r="BE68" s="171"/>
      <c r="BF68" s="147"/>
      <c r="BG68" s="145"/>
      <c r="BH68" s="145"/>
      <c r="BI68" s="145"/>
      <c r="BJ68" s="145"/>
      <c r="BK68" s="145"/>
      <c r="BL68" s="145"/>
      <c r="BM68" s="146"/>
      <c r="BN68" s="147"/>
      <c r="BO68" s="145"/>
      <c r="BP68" s="145"/>
      <c r="BQ68" s="145"/>
      <c r="BR68" s="145"/>
      <c r="BS68" s="145"/>
      <c r="BT68" s="145"/>
      <c r="BU68" s="146"/>
    </row>
    <row r="69" spans="1:73" ht="12.75" customHeight="1" x14ac:dyDescent="0.25">
      <c r="A69" s="143" t="s">
        <v>53</v>
      </c>
      <c r="B69" s="272">
        <v>40.574032459199998</v>
      </c>
      <c r="C69" s="144">
        <v>38.647030917600006</v>
      </c>
      <c r="D69" s="144">
        <v>37.7930302344</v>
      </c>
      <c r="E69" s="144">
        <v>48.883039106399998</v>
      </c>
      <c r="F69" s="144">
        <v>50.670040536000002</v>
      </c>
      <c r="G69" s="144">
        <v>51.708041366399996</v>
      </c>
      <c r="H69" s="144">
        <v>57.357045885600002</v>
      </c>
      <c r="I69" s="171">
        <v>86</v>
      </c>
      <c r="J69" s="272">
        <v>5.6940045552000003</v>
      </c>
      <c r="K69" s="144">
        <v>7.9120063296000005</v>
      </c>
      <c r="L69" s="144">
        <v>9.9450079559999995</v>
      </c>
      <c r="M69" s="144">
        <v>12.0510096408</v>
      </c>
      <c r="N69" s="144">
        <v>14.914011931200001</v>
      </c>
      <c r="O69" s="144">
        <v>16.034012827200002</v>
      </c>
      <c r="P69" s="144">
        <v>17.248902688000001</v>
      </c>
      <c r="Q69" s="278">
        <f>P69*1.2</f>
        <v>20.6986832256</v>
      </c>
      <c r="R69" s="272">
        <v>0.63700050959999999</v>
      </c>
      <c r="S69" s="144">
        <v>0.99600079679999998</v>
      </c>
      <c r="T69" s="144">
        <v>1.2920010336000001</v>
      </c>
      <c r="U69" s="144">
        <v>2.3120018496000001</v>
      </c>
      <c r="V69" s="144">
        <v>2.7510022008000004</v>
      </c>
      <c r="W69" s="144">
        <v>3.6870029496000005</v>
      </c>
      <c r="X69" s="144">
        <v>4.6138925799999999</v>
      </c>
      <c r="Y69" s="278">
        <f>X69*1.2</f>
        <v>5.5366710960000001</v>
      </c>
      <c r="Z69" s="295">
        <v>4.4460000000000006</v>
      </c>
      <c r="AA69" s="296">
        <v>4.7569999999999997</v>
      </c>
      <c r="AB69" s="296">
        <v>4.2060000000000004</v>
      </c>
      <c r="AC69" s="296">
        <v>5.3460000000000001</v>
      </c>
      <c r="AD69" s="296">
        <v>5.383</v>
      </c>
      <c r="AE69" s="296">
        <v>6.2669999999999995</v>
      </c>
      <c r="AF69" s="296">
        <v>6.7290000000000001</v>
      </c>
      <c r="AG69" s="297">
        <v>8.1054545454545455</v>
      </c>
      <c r="AH69" s="295">
        <v>0.83699999999999997</v>
      </c>
      <c r="AI69" s="296">
        <v>1.077</v>
      </c>
      <c r="AJ69" s="296">
        <v>1.7440000000000002</v>
      </c>
      <c r="AK69" s="296">
        <v>3.2880000000000003</v>
      </c>
      <c r="AL69" s="296">
        <v>4.7879999999999994</v>
      </c>
      <c r="AM69" s="296">
        <v>6.0460000000000003</v>
      </c>
      <c r="AN69" s="296">
        <v>7.7209999999999992</v>
      </c>
      <c r="AO69" s="298">
        <v>10.092000000000001</v>
      </c>
      <c r="AP69" s="295">
        <v>1.9959999999999998</v>
      </c>
      <c r="AQ69" s="296">
        <v>2.4929999999999999</v>
      </c>
      <c r="AR69" s="296">
        <v>3.512</v>
      </c>
      <c r="AS69" s="296">
        <v>6.0890000000000004</v>
      </c>
      <c r="AT69" s="296">
        <v>7.1850000000000023</v>
      </c>
      <c r="AU69" s="296">
        <v>9.8760000000000012</v>
      </c>
      <c r="AV69" s="296">
        <v>11.539</v>
      </c>
      <c r="AW69" s="298">
        <v>15.634909090909089</v>
      </c>
      <c r="AX69" s="295">
        <v>1.0790000000000002</v>
      </c>
      <c r="AY69" s="296">
        <v>1.0520000000000003</v>
      </c>
      <c r="AZ69" s="296">
        <v>1.0329999999999999</v>
      </c>
      <c r="BA69" s="296">
        <v>1.341</v>
      </c>
      <c r="BB69" s="296">
        <v>1.5499999999999996</v>
      </c>
      <c r="BC69" s="296">
        <v>2.0430000000000001</v>
      </c>
      <c r="BD69" s="296">
        <v>2.5189999999999997</v>
      </c>
      <c r="BE69" s="297">
        <v>2.7229090909090914</v>
      </c>
      <c r="BF69" s="147"/>
      <c r="BG69" s="145"/>
      <c r="BH69" s="145"/>
      <c r="BI69" s="145"/>
      <c r="BJ69" s="145"/>
      <c r="BK69" s="145"/>
      <c r="BL69" s="145"/>
      <c r="BM69" s="146"/>
      <c r="BN69" s="147"/>
      <c r="BO69" s="145"/>
      <c r="BP69" s="145"/>
      <c r="BQ69" s="145"/>
      <c r="BR69" s="145"/>
      <c r="BS69" s="145"/>
      <c r="BT69" s="145"/>
      <c r="BU69" s="146"/>
    </row>
    <row r="70" spans="1:73" ht="12.75" customHeight="1" x14ac:dyDescent="0.25">
      <c r="A70" s="143" t="s">
        <v>22</v>
      </c>
      <c r="B70" s="272">
        <v>4.4198090914000003</v>
      </c>
      <c r="C70" s="144">
        <v>6.5832274887999995</v>
      </c>
      <c r="D70" s="144">
        <v>11.728676049599999</v>
      </c>
      <c r="E70" s="144">
        <v>19.5986823456</v>
      </c>
      <c r="F70" s="144">
        <v>26.379937770600002</v>
      </c>
      <c r="G70" s="144">
        <v>31.009608141000001</v>
      </c>
      <c r="H70" s="144">
        <v>36.056417734</v>
      </c>
      <c r="I70" s="171">
        <v>39</v>
      </c>
      <c r="J70" s="272">
        <v>4.1694477799999997E-2</v>
      </c>
      <c r="K70" s="144">
        <v>0.1739723614</v>
      </c>
      <c r="L70" s="144">
        <v>0.62000049600000007</v>
      </c>
      <c r="M70" s="144">
        <v>2.0778349956</v>
      </c>
      <c r="N70" s="144">
        <v>4.0162809908000003</v>
      </c>
      <c r="O70" s="144">
        <v>4.7341148983999997</v>
      </c>
      <c r="P70" s="144">
        <v>5.9089491716000007</v>
      </c>
      <c r="Q70" s="278">
        <f>P70*1.2</f>
        <v>7.0907390059200006</v>
      </c>
      <c r="R70" s="272">
        <v>4.1388922000000002E-2</v>
      </c>
      <c r="S70" s="144">
        <v>0.16600013280000001</v>
      </c>
      <c r="T70" s="144">
        <v>0.56038933720000006</v>
      </c>
      <c r="U70" s="144">
        <v>1.169584269</v>
      </c>
      <c r="V70" s="144">
        <v>2.1483350520000002</v>
      </c>
      <c r="W70" s="144">
        <v>2.6440298929999999</v>
      </c>
      <c r="X70" s="144">
        <v>2.8827800840000002</v>
      </c>
      <c r="Y70" s="278">
        <f>X70*1.2</f>
        <v>3.4593361008000003</v>
      </c>
      <c r="Z70" s="272">
        <v>3.9611142799999999E-2</v>
      </c>
      <c r="AA70" s="144">
        <v>4.48889248E-2</v>
      </c>
      <c r="AB70" s="144">
        <v>5.5861155799999999E-2</v>
      </c>
      <c r="AC70" s="144">
        <v>0.10447230580000001</v>
      </c>
      <c r="AD70" s="144">
        <v>0.22630573660000003</v>
      </c>
      <c r="AE70" s="144">
        <v>0.48750039000000001</v>
      </c>
      <c r="AF70" s="144">
        <v>0.78472284999999997</v>
      </c>
      <c r="AG70" s="278">
        <f>AF70*1.2</f>
        <v>0.94166741999999992</v>
      </c>
      <c r="AH70" s="272">
        <v>0</v>
      </c>
      <c r="AI70" s="144">
        <v>0</v>
      </c>
      <c r="AJ70" s="144">
        <v>0</v>
      </c>
      <c r="AK70" s="144">
        <v>1.6666679999999999E-4</v>
      </c>
      <c r="AL70" s="144">
        <v>1.111112E-3</v>
      </c>
      <c r="AM70" s="144">
        <v>1.4722234000000001E-3</v>
      </c>
      <c r="AN70" s="144">
        <v>6.8888944000000006E-3</v>
      </c>
      <c r="AO70" s="278">
        <f>AN70*1.2</f>
        <v>8.266673280000001E-3</v>
      </c>
      <c r="AP70" s="272">
        <v>4.0000032000000003E-3</v>
      </c>
      <c r="AQ70" s="144">
        <v>7.0000056000000003E-3</v>
      </c>
      <c r="AR70" s="144">
        <v>8.6111180000000009E-3</v>
      </c>
      <c r="AS70" s="144">
        <v>1.1000008800000001E-2</v>
      </c>
      <c r="AT70" s="144">
        <v>1.9000015200000001E-2</v>
      </c>
      <c r="AU70" s="144">
        <v>3.5000028000000002E-2</v>
      </c>
      <c r="AV70" s="144">
        <v>4.7000037599999996E-2</v>
      </c>
      <c r="AW70" s="278">
        <f>AV70*1.2</f>
        <v>5.6400045119999992E-2</v>
      </c>
      <c r="AX70" s="272">
        <v>0</v>
      </c>
      <c r="AY70" s="144">
        <v>0</v>
      </c>
      <c r="AZ70" s="144">
        <v>0</v>
      </c>
      <c r="BA70" s="144">
        <v>0</v>
      </c>
      <c r="BB70" s="144">
        <v>0</v>
      </c>
      <c r="BC70" s="144">
        <v>0</v>
      </c>
      <c r="BD70" s="144">
        <v>0</v>
      </c>
      <c r="BE70" s="278">
        <f>BD70*1.2</f>
        <v>0</v>
      </c>
      <c r="BF70" s="147"/>
      <c r="BG70" s="145"/>
      <c r="BH70" s="145"/>
      <c r="BI70" s="145"/>
      <c r="BJ70" s="145"/>
      <c r="BK70" s="145"/>
      <c r="BL70" s="145"/>
      <c r="BM70" s="146"/>
      <c r="BN70" s="147"/>
      <c r="BO70" s="145"/>
      <c r="BP70" s="145"/>
      <c r="BQ70" s="145"/>
      <c r="BR70" s="145"/>
      <c r="BS70" s="145"/>
      <c r="BT70" s="145"/>
      <c r="BU70" s="146"/>
    </row>
    <row r="71" spans="1:73" ht="12.75" customHeight="1" x14ac:dyDescent="0.25">
      <c r="A71" s="143" t="s">
        <v>160</v>
      </c>
      <c r="B71" s="272"/>
      <c r="C71" s="144"/>
      <c r="D71" s="144"/>
      <c r="E71" s="144"/>
      <c r="F71" s="144"/>
      <c r="G71" s="144"/>
      <c r="H71" s="144"/>
      <c r="I71" s="171"/>
      <c r="J71" s="272"/>
      <c r="K71" s="144"/>
      <c r="L71" s="144"/>
      <c r="M71" s="144"/>
      <c r="N71" s="144"/>
      <c r="O71" s="144"/>
      <c r="P71" s="144"/>
      <c r="Q71" s="171"/>
      <c r="R71" s="272"/>
      <c r="S71" s="144"/>
      <c r="T71" s="144"/>
      <c r="U71" s="144"/>
      <c r="V71" s="144"/>
      <c r="W71" s="144"/>
      <c r="X71" s="144"/>
      <c r="Y71" s="171"/>
      <c r="Z71" s="272"/>
      <c r="AA71" s="144"/>
      <c r="AB71" s="144"/>
      <c r="AC71" s="144"/>
      <c r="AD71" s="144"/>
      <c r="AE71" s="144"/>
      <c r="AF71" s="144"/>
      <c r="AG71" s="171"/>
      <c r="AH71" s="272"/>
      <c r="AI71" s="144"/>
      <c r="AJ71" s="144"/>
      <c r="AK71" s="144"/>
      <c r="AL71" s="144"/>
      <c r="AM71" s="144"/>
      <c r="AN71" s="144"/>
      <c r="AO71" s="171"/>
      <c r="AP71" s="272"/>
      <c r="AQ71" s="144"/>
      <c r="AR71" s="144"/>
      <c r="AS71" s="144"/>
      <c r="AT71" s="144"/>
      <c r="AU71" s="144"/>
      <c r="AV71" s="144"/>
      <c r="AW71" s="171"/>
      <c r="AX71" s="272"/>
      <c r="AY71" s="144"/>
      <c r="AZ71" s="144"/>
      <c r="BA71" s="144"/>
      <c r="BB71" s="144"/>
      <c r="BC71" s="144"/>
      <c r="BD71" s="144"/>
      <c r="BE71" s="171"/>
      <c r="BF71" s="147"/>
      <c r="BG71" s="145"/>
      <c r="BH71" s="145"/>
      <c r="BI71" s="145"/>
      <c r="BJ71" s="145"/>
      <c r="BK71" s="145"/>
      <c r="BL71" s="145"/>
      <c r="BM71" s="146"/>
      <c r="BN71" s="147"/>
      <c r="BO71" s="145"/>
      <c r="BP71" s="145"/>
      <c r="BQ71" s="145"/>
      <c r="BR71" s="145"/>
      <c r="BS71" s="145"/>
      <c r="BT71" s="145"/>
      <c r="BU71" s="146"/>
    </row>
    <row r="72" spans="1:73" ht="12.75" customHeight="1" x14ac:dyDescent="0.25">
      <c r="A72" s="147" t="s">
        <v>154</v>
      </c>
      <c r="B72" s="272"/>
      <c r="C72" s="144"/>
      <c r="D72" s="144"/>
      <c r="E72" s="144"/>
      <c r="F72" s="144"/>
      <c r="G72" s="144"/>
      <c r="H72" s="144"/>
      <c r="I72" s="171"/>
      <c r="J72" s="272">
        <v>67.531999999999996</v>
      </c>
      <c r="K72" s="144">
        <v>61.21</v>
      </c>
      <c r="L72" s="144">
        <v>66.697999999999993</v>
      </c>
      <c r="M72" s="144">
        <v>49.256</v>
      </c>
      <c r="N72" s="144">
        <v>62.814</v>
      </c>
      <c r="O72" s="144">
        <v>74.713999999999999</v>
      </c>
      <c r="P72" s="144">
        <v>65.921999999999997</v>
      </c>
      <c r="Q72" s="171">
        <v>58.652727272727276</v>
      </c>
      <c r="R72" s="272"/>
      <c r="S72" s="144"/>
      <c r="T72" s="144"/>
      <c r="U72" s="144"/>
      <c r="V72" s="144"/>
      <c r="W72" s="144"/>
      <c r="X72" s="144"/>
      <c r="Y72" s="171"/>
      <c r="Z72" s="272"/>
      <c r="AA72" s="144"/>
      <c r="AB72" s="144"/>
      <c r="AC72" s="144"/>
      <c r="AD72" s="144"/>
      <c r="AE72" s="144"/>
      <c r="AF72" s="144"/>
      <c r="AG72" s="171"/>
      <c r="AH72" s="272"/>
      <c r="AI72" s="144"/>
      <c r="AJ72" s="144"/>
      <c r="AK72" s="144"/>
      <c r="AL72" s="144"/>
      <c r="AM72" s="144"/>
      <c r="AN72" s="144"/>
      <c r="AO72" s="171"/>
      <c r="AP72" s="272">
        <v>68.659000000000006</v>
      </c>
      <c r="AQ72" s="144">
        <v>65.45</v>
      </c>
      <c r="AR72" s="144">
        <v>66.382000000000005</v>
      </c>
      <c r="AS72" s="144">
        <v>66.168999999999997</v>
      </c>
      <c r="AT72" s="144">
        <v>78.456999999999994</v>
      </c>
      <c r="AU72" s="144">
        <v>60.947000000000003</v>
      </c>
      <c r="AV72" s="144">
        <v>63.92</v>
      </c>
      <c r="AW72" s="171">
        <v>75.865145454545441</v>
      </c>
      <c r="AX72" s="272">
        <v>139.374</v>
      </c>
      <c r="AY72" s="144">
        <v>125.474</v>
      </c>
      <c r="AZ72" s="144">
        <v>116.657</v>
      </c>
      <c r="BA72" s="144">
        <v>121.047</v>
      </c>
      <c r="BB72" s="144">
        <v>142.26599999999999</v>
      </c>
      <c r="BC72" s="144">
        <v>128.41399999999999</v>
      </c>
      <c r="BD72" s="144">
        <v>136.05500000000001</v>
      </c>
      <c r="BE72" s="171">
        <v>138.79939999999999</v>
      </c>
      <c r="BF72" s="272"/>
      <c r="BG72" s="144"/>
      <c r="BH72" s="144"/>
      <c r="BI72" s="144"/>
      <c r="BJ72" s="144"/>
      <c r="BK72" s="144"/>
      <c r="BL72" s="144"/>
      <c r="BM72" s="171"/>
      <c r="BN72" s="272"/>
      <c r="BO72" s="144"/>
      <c r="BP72" s="144"/>
      <c r="BQ72" s="144"/>
      <c r="BR72" s="144"/>
      <c r="BS72" s="144"/>
      <c r="BT72" s="144"/>
      <c r="BU72" s="171"/>
    </row>
    <row r="73" spans="1:73" ht="12.75" customHeight="1" x14ac:dyDescent="0.25">
      <c r="A73" s="148" t="s">
        <v>158</v>
      </c>
      <c r="B73" s="273"/>
      <c r="C73" s="149"/>
      <c r="D73" s="149"/>
      <c r="E73" s="149"/>
      <c r="F73" s="149"/>
      <c r="G73" s="149"/>
      <c r="H73" s="149"/>
      <c r="I73" s="150"/>
      <c r="J73" s="148"/>
      <c r="K73" s="149"/>
      <c r="L73" s="149"/>
      <c r="M73" s="149"/>
      <c r="N73" s="149"/>
      <c r="O73" s="149"/>
      <c r="P73" s="149"/>
      <c r="Q73" s="150"/>
      <c r="R73" s="148"/>
      <c r="S73" s="149"/>
      <c r="T73" s="149"/>
      <c r="U73" s="149"/>
      <c r="V73" s="149"/>
      <c r="W73" s="149"/>
      <c r="X73" s="149"/>
      <c r="Y73" s="150"/>
      <c r="Z73" s="273"/>
      <c r="AA73" s="149"/>
      <c r="AB73" s="149"/>
      <c r="AC73" s="149"/>
      <c r="AD73" s="149"/>
      <c r="AE73" s="149"/>
      <c r="AF73" s="149"/>
      <c r="AG73" s="150"/>
      <c r="AH73" s="148"/>
      <c r="AI73" s="149"/>
      <c r="AJ73" s="149"/>
      <c r="AK73" s="149"/>
      <c r="AL73" s="149"/>
      <c r="AM73" s="149"/>
      <c r="AN73" s="149"/>
      <c r="AO73" s="150"/>
      <c r="AP73" s="148"/>
      <c r="AQ73" s="149"/>
      <c r="AR73" s="149"/>
      <c r="AS73" s="149"/>
      <c r="AT73" s="149"/>
      <c r="AU73" s="149"/>
      <c r="AV73" s="149"/>
      <c r="AW73" s="150"/>
      <c r="AX73" s="273"/>
      <c r="AY73" s="149"/>
      <c r="AZ73" s="149"/>
      <c r="BA73" s="149"/>
      <c r="BB73" s="149"/>
      <c r="BC73" s="149"/>
      <c r="BD73" s="149"/>
      <c r="BE73" s="150"/>
      <c r="BF73" s="148"/>
      <c r="BG73" s="149"/>
      <c r="BH73" s="149"/>
      <c r="BI73" s="149"/>
      <c r="BJ73" s="149"/>
      <c r="BK73" s="149"/>
      <c r="BL73" s="149"/>
      <c r="BM73" s="150"/>
      <c r="BN73" s="148"/>
      <c r="BO73" s="149"/>
      <c r="BP73" s="149"/>
      <c r="BQ73" s="149"/>
      <c r="BR73" s="149"/>
      <c r="BS73" s="149"/>
      <c r="BT73" s="149"/>
      <c r="BU73" s="150"/>
    </row>
    <row r="74" spans="1:73" s="76" customFormat="1" ht="12.75" customHeight="1" x14ac:dyDescent="0.25">
      <c r="A74" s="148" t="s">
        <v>198</v>
      </c>
      <c r="B74" s="291">
        <v>27.8</v>
      </c>
      <c r="C74" s="289">
        <v>30.6</v>
      </c>
      <c r="D74" s="289">
        <v>34.300000000000004</v>
      </c>
      <c r="E74" s="289">
        <v>37.599999999999994</v>
      </c>
      <c r="F74" s="289">
        <v>44.7</v>
      </c>
      <c r="G74" s="289">
        <v>46.6</v>
      </c>
      <c r="H74" s="289">
        <v>48.9</v>
      </c>
      <c r="I74" s="290">
        <v>49.900000000000006</v>
      </c>
      <c r="J74" s="291"/>
      <c r="K74" s="289"/>
      <c r="L74" s="289"/>
      <c r="M74" s="289"/>
      <c r="N74" s="289"/>
      <c r="O74" s="289"/>
      <c r="P74" s="289"/>
      <c r="Q74" s="290"/>
      <c r="R74" s="291"/>
      <c r="S74" s="289"/>
      <c r="T74" s="289"/>
      <c r="U74" s="289"/>
      <c r="V74" s="289"/>
      <c r="W74" s="289"/>
      <c r="X74" s="289"/>
      <c r="Y74" s="290"/>
      <c r="Z74" s="291"/>
      <c r="AA74" s="289"/>
      <c r="AB74" s="289"/>
      <c r="AC74" s="289"/>
      <c r="AD74" s="289"/>
      <c r="AE74" s="289"/>
      <c r="AF74" s="289"/>
      <c r="AG74" s="290"/>
      <c r="AH74" s="291"/>
      <c r="AI74" s="289"/>
      <c r="AJ74" s="289"/>
      <c r="AK74" s="289"/>
      <c r="AL74" s="289"/>
      <c r="AM74" s="289"/>
      <c r="AN74" s="289"/>
      <c r="AO74" s="290"/>
      <c r="AP74" s="291"/>
      <c r="AQ74" s="289"/>
      <c r="AR74" s="289"/>
      <c r="AS74" s="289"/>
      <c r="AT74" s="289"/>
      <c r="AU74" s="289"/>
      <c r="AV74" s="289"/>
      <c r="AW74" s="290"/>
      <c r="AX74" s="291"/>
      <c r="AY74" s="289"/>
      <c r="AZ74" s="289"/>
      <c r="BA74" s="289"/>
      <c r="BB74" s="289"/>
      <c r="BC74" s="289"/>
      <c r="BD74" s="289"/>
      <c r="BE74" s="290"/>
      <c r="BF74" s="291"/>
      <c r="BG74" s="289"/>
      <c r="BH74" s="289"/>
      <c r="BI74" s="289"/>
      <c r="BJ74" s="289"/>
      <c r="BK74" s="289"/>
      <c r="BL74" s="289"/>
      <c r="BM74" s="290"/>
      <c r="BN74" s="291"/>
      <c r="BO74" s="289"/>
      <c r="BP74" s="289"/>
      <c r="BQ74" s="289"/>
      <c r="BR74" s="289"/>
      <c r="BS74" s="289"/>
      <c r="BT74" s="289"/>
      <c r="BU74" s="290"/>
    </row>
    <row r="75" spans="1:73" ht="12.75" customHeight="1" x14ac:dyDescent="0.25">
      <c r="AG75" s="275"/>
      <c r="AH75" s="275"/>
      <c r="AI75" s="275"/>
      <c r="AJ75" s="275"/>
    </row>
    <row r="76" spans="1:73" ht="12.75" customHeight="1" x14ac:dyDescent="0.25">
      <c r="B76" s="294">
        <f>B62/$B$62</f>
        <v>1</v>
      </c>
      <c r="C76" s="294">
        <f t="shared" ref="C76:I76" si="12">C62/$B$62</f>
        <v>0.90748216163970796</v>
      </c>
      <c r="D76" s="294">
        <f t="shared" si="12"/>
        <v>0.94502089433436642</v>
      </c>
      <c r="E76" s="294">
        <f t="shared" si="12"/>
        <v>0.72661824487591342</v>
      </c>
      <c r="F76" s="294">
        <f t="shared" si="12"/>
        <v>0.66932939136367509</v>
      </c>
      <c r="G76" s="294">
        <f t="shared" si="12"/>
        <v>0.654738891889587</v>
      </c>
      <c r="H76" s="294">
        <f t="shared" si="12"/>
        <v>0.65365153367257034</v>
      </c>
      <c r="I76" s="294">
        <f t="shared" si="12"/>
        <v>0.61441747836266991</v>
      </c>
      <c r="AP76" s="294">
        <f>AP62/$AP$62</f>
        <v>1</v>
      </c>
      <c r="AQ76" s="294">
        <f t="shared" ref="AQ76:AW76" si="13">AQ62/$AP$62</f>
        <v>0.81574312644727853</v>
      </c>
      <c r="AR76" s="294">
        <f t="shared" si="13"/>
        <v>0.90711327093049832</v>
      </c>
      <c r="AS76" s="294">
        <f t="shared" si="13"/>
        <v>0.94620201558983752</v>
      </c>
      <c r="AT76" s="294">
        <f t="shared" si="13"/>
        <v>1.0011741300022834</v>
      </c>
      <c r="AU76" s="294">
        <f t="shared" si="13"/>
        <v>1.0370992465999154</v>
      </c>
      <c r="AV76" s="294">
        <f t="shared" si="13"/>
        <v>1.0057891132057011</v>
      </c>
      <c r="AW76" s="294">
        <f t="shared" si="13"/>
        <v>0.88393398780209398</v>
      </c>
    </row>
  </sheetData>
  <mergeCells count="3">
    <mergeCell ref="Q2:Q15"/>
    <mergeCell ref="Q23:Q33"/>
    <mergeCell ref="A38:J38"/>
  </mergeCells>
  <phoneticPr fontId="3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1"/>
  </sheetPr>
  <dimension ref="A1:AH50"/>
  <sheetViews>
    <sheetView tabSelected="1" workbookViewId="0">
      <selection activeCell="K7" sqref="K7"/>
    </sheetView>
  </sheetViews>
  <sheetFormatPr baseColWidth="10" defaultColWidth="11.42578125" defaultRowHeight="12.75" customHeight="1" x14ac:dyDescent="0.25"/>
  <cols>
    <col min="1" max="11" width="9" style="75" customWidth="1"/>
    <col min="12" max="12" width="5" style="75" customWidth="1"/>
    <col min="13" max="13" width="8.5703125" style="75" bestFit="1" customWidth="1"/>
    <col min="14" max="16384" width="11.42578125" style="75"/>
  </cols>
  <sheetData>
    <row r="1" spans="1:34" s="74" customFormat="1" ht="18.75" customHeight="1" x14ac:dyDescent="0.2">
      <c r="A1" s="310" t="s">
        <v>174</v>
      </c>
      <c r="B1" s="311"/>
      <c r="C1" s="311"/>
      <c r="D1" s="311"/>
      <c r="E1" s="311"/>
      <c r="F1" s="311"/>
      <c r="G1" s="311"/>
      <c r="H1" s="311"/>
      <c r="I1" s="311"/>
      <c r="J1" s="311"/>
      <c r="K1" s="312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</row>
    <row r="2" spans="1:34" s="74" customFormat="1" ht="20.25" customHeight="1" x14ac:dyDescent="0.2">
      <c r="A2" s="255"/>
      <c r="B2" s="256">
        <v>2008</v>
      </c>
      <c r="C2" s="256">
        <v>2009</v>
      </c>
      <c r="D2" s="256">
        <v>2010</v>
      </c>
      <c r="E2" s="256">
        <v>2011</v>
      </c>
      <c r="F2" s="256">
        <v>2012</v>
      </c>
      <c r="G2" s="256">
        <v>2013</v>
      </c>
      <c r="H2" s="256">
        <v>2014</v>
      </c>
      <c r="I2" s="256">
        <v>2015</v>
      </c>
      <c r="J2" s="256">
        <v>2016</v>
      </c>
      <c r="K2" s="257" t="s">
        <v>131</v>
      </c>
      <c r="L2" s="74" t="s">
        <v>203</v>
      </c>
      <c r="M2" s="252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</row>
    <row r="3" spans="1:34" s="228" customFormat="1" ht="12.75" customHeight="1" x14ac:dyDescent="0.25">
      <c r="A3" s="259" t="s">
        <v>83</v>
      </c>
      <c r="B3" s="99">
        <v>69.486999999999995</v>
      </c>
      <c r="C3" s="99">
        <v>68.394999999999996</v>
      </c>
      <c r="D3" s="99">
        <v>71.593000000000004</v>
      </c>
      <c r="E3" s="99">
        <v>71.97</v>
      </c>
      <c r="F3" s="99">
        <v>73.308999999999997</v>
      </c>
      <c r="G3" s="99">
        <v>73.132999999999996</v>
      </c>
      <c r="H3" s="99">
        <v>72.569000000000003</v>
      </c>
      <c r="I3" s="99">
        <v>73.078909090909093</v>
      </c>
      <c r="J3" s="226"/>
      <c r="K3" s="262">
        <f>AVERAGE(B3:F3)</f>
        <v>70.950800000000001</v>
      </c>
      <c r="S3" s="285"/>
      <c r="T3" s="285"/>
      <c r="U3" s="285"/>
      <c r="V3" s="285"/>
      <c r="W3" s="285"/>
      <c r="X3" s="285"/>
      <c r="Y3" s="285"/>
      <c r="Z3" s="285"/>
      <c r="AA3" s="285"/>
      <c r="AB3" s="285"/>
      <c r="AC3" s="285"/>
      <c r="AD3" s="285"/>
      <c r="AE3" s="285"/>
      <c r="AF3" s="285"/>
      <c r="AG3" s="285"/>
      <c r="AH3" s="285"/>
    </row>
    <row r="4" spans="1:34" s="228" customFormat="1" ht="12.75" customHeight="1" x14ac:dyDescent="0.25">
      <c r="A4" s="259" t="s">
        <v>47</v>
      </c>
      <c r="B4" s="99">
        <v>91.983000000000004</v>
      </c>
      <c r="C4" s="99">
        <v>85.69</v>
      </c>
      <c r="D4" s="99">
        <v>91.991</v>
      </c>
      <c r="E4" s="99">
        <v>89.266000000000005</v>
      </c>
      <c r="F4" s="99">
        <v>89.885000000000005</v>
      </c>
      <c r="G4" s="99">
        <v>89.831999999999994</v>
      </c>
      <c r="H4" s="99">
        <v>87.39</v>
      </c>
      <c r="I4" s="99">
        <v>88.097454545454539</v>
      </c>
      <c r="J4" s="226"/>
      <c r="K4" s="262">
        <f t="shared" ref="K4:K19" si="0">AVERAGE(B4:F4)</f>
        <v>89.763000000000005</v>
      </c>
      <c r="L4" s="228">
        <f>K4/0.85*0.15</f>
        <v>15.840529411764706</v>
      </c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</row>
    <row r="5" spans="1:34" s="228" customFormat="1" ht="12.75" customHeight="1" x14ac:dyDescent="0.25">
      <c r="A5" s="259" t="s">
        <v>175</v>
      </c>
      <c r="B5" s="99">
        <v>36.304000000000002</v>
      </c>
      <c r="C5" s="99">
        <v>34.798000000000002</v>
      </c>
      <c r="D5" s="99">
        <v>35.735999999999997</v>
      </c>
      <c r="E5" s="99">
        <v>34.868000000000002</v>
      </c>
      <c r="F5" s="99">
        <v>34.436999999999998</v>
      </c>
      <c r="G5" s="99">
        <v>34.228000000000002</v>
      </c>
      <c r="H5" s="99">
        <v>33.491999999999997</v>
      </c>
      <c r="I5" s="99">
        <v>33.253090909090908</v>
      </c>
      <c r="J5" s="226"/>
      <c r="K5" s="262">
        <f t="shared" si="0"/>
        <v>35.228599999999993</v>
      </c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</row>
    <row r="6" spans="1:34" ht="12.75" customHeight="1" x14ac:dyDescent="0.25">
      <c r="A6" s="259" t="s">
        <v>80</v>
      </c>
      <c r="B6" s="99">
        <v>87.251000000000005</v>
      </c>
      <c r="C6" s="99">
        <v>81.293000000000006</v>
      </c>
      <c r="D6" s="99">
        <v>87.701999999999998</v>
      </c>
      <c r="E6" s="99">
        <v>84.242000000000004</v>
      </c>
      <c r="F6" s="99">
        <v>85.128</v>
      </c>
      <c r="G6" s="99">
        <v>84.046000000000006</v>
      </c>
      <c r="H6" s="99">
        <v>83.290999999999997</v>
      </c>
      <c r="I6" s="99">
        <v>81.336000000000013</v>
      </c>
      <c r="J6" s="99"/>
      <c r="K6" s="262">
        <f t="shared" si="0"/>
        <v>85.123199999999997</v>
      </c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</row>
    <row r="7" spans="1:34" ht="12.75" customHeight="1" x14ac:dyDescent="0.25">
      <c r="A7" s="259" t="s">
        <v>48</v>
      </c>
      <c r="B7" s="99">
        <v>500.339</v>
      </c>
      <c r="C7" s="99">
        <v>486.226</v>
      </c>
      <c r="D7" s="99">
        <v>513.548</v>
      </c>
      <c r="E7" s="99">
        <v>480.07799999999997</v>
      </c>
      <c r="F7" s="99">
        <v>496.74200000000002</v>
      </c>
      <c r="G7" s="99">
        <v>500.22500000000002</v>
      </c>
      <c r="H7" s="99">
        <v>472.08300000000003</v>
      </c>
      <c r="I7" s="99">
        <v>471.70690909090905</v>
      </c>
      <c r="J7" s="98"/>
      <c r="K7" s="262">
        <f t="shared" si="0"/>
        <v>495.38659999999999</v>
      </c>
      <c r="L7" s="228">
        <f>K7/0.85*0.15</f>
        <v>87.421164705882362</v>
      </c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</row>
    <row r="8" spans="1:34" ht="12.75" customHeight="1" x14ac:dyDescent="0.25">
      <c r="A8" s="259" t="s">
        <v>18</v>
      </c>
      <c r="B8" s="99">
        <v>580.86599999999999</v>
      </c>
      <c r="C8" s="99">
        <v>546.274</v>
      </c>
      <c r="D8" s="99">
        <v>579.87300000000005</v>
      </c>
      <c r="E8" s="99">
        <v>573.15300000000002</v>
      </c>
      <c r="F8" s="99">
        <v>572.20100000000002</v>
      </c>
      <c r="G8" s="99">
        <v>564.50900000000001</v>
      </c>
      <c r="H8" s="99">
        <v>545.85</v>
      </c>
      <c r="I8" s="99">
        <v>562.23490909090901</v>
      </c>
      <c r="J8" s="99"/>
      <c r="K8" s="262">
        <f t="shared" si="0"/>
        <v>570.47340000000008</v>
      </c>
      <c r="L8" s="228">
        <f>K8/0.85*0.15</f>
        <v>100.67177647058826</v>
      </c>
      <c r="M8" s="277" t="s">
        <v>176</v>
      </c>
      <c r="N8" s="276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</row>
    <row r="9" spans="1:34" s="228" customFormat="1" ht="12.75" customHeight="1" x14ac:dyDescent="0.25">
      <c r="A9" s="259" t="s">
        <v>82</v>
      </c>
      <c r="B9" s="99">
        <v>347.1</v>
      </c>
      <c r="C9" s="99">
        <v>326.06599999999997</v>
      </c>
      <c r="D9" s="99">
        <v>334.90499999999997</v>
      </c>
      <c r="E9" s="99">
        <v>337.173</v>
      </c>
      <c r="F9" s="99">
        <v>330.90699999999998</v>
      </c>
      <c r="G9" s="99">
        <v>320.96800000000002</v>
      </c>
      <c r="H9" s="99">
        <v>311.935</v>
      </c>
      <c r="I9" s="99">
        <v>317.54072727272728</v>
      </c>
      <c r="J9" s="253"/>
      <c r="K9" s="262">
        <f t="shared" si="0"/>
        <v>335.23019999999997</v>
      </c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</row>
    <row r="10" spans="1:34" ht="12.75" customHeight="1" x14ac:dyDescent="0.25">
      <c r="A10" s="259" t="s">
        <v>46</v>
      </c>
      <c r="B10" s="99">
        <v>119.224</v>
      </c>
      <c r="C10" s="99">
        <v>113.83499999999999</v>
      </c>
      <c r="D10" s="99">
        <v>117.121</v>
      </c>
      <c r="E10" s="99">
        <v>118.13</v>
      </c>
      <c r="F10" s="99">
        <v>115.761</v>
      </c>
      <c r="G10" s="99">
        <v>115.045</v>
      </c>
      <c r="H10" s="99">
        <v>113.42100000000001</v>
      </c>
      <c r="I10" s="99">
        <v>114.06872727272729</v>
      </c>
      <c r="J10" s="99"/>
      <c r="K10" s="262">
        <f t="shared" si="0"/>
        <v>116.8142</v>
      </c>
      <c r="L10" s="228">
        <f>K10/0.85*0.15</f>
        <v>20.614270588235293</v>
      </c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</row>
    <row r="11" spans="1:34" ht="12.75" customHeight="1" x14ac:dyDescent="0.25">
      <c r="A11" s="259" t="s">
        <v>49</v>
      </c>
      <c r="B11" s="99">
        <v>127.63500000000001</v>
      </c>
      <c r="C11" s="99">
        <v>122.18</v>
      </c>
      <c r="D11" s="99">
        <v>130.619</v>
      </c>
      <c r="E11" s="99">
        <v>123.98699999999999</v>
      </c>
      <c r="F11" s="99">
        <v>129.339</v>
      </c>
      <c r="G11" s="99">
        <v>128.59800000000001</v>
      </c>
      <c r="H11" s="99">
        <v>126.14100000000001</v>
      </c>
      <c r="I11" s="99">
        <v>127.43127272727271</v>
      </c>
      <c r="J11" s="254"/>
      <c r="K11" s="262">
        <f t="shared" si="0"/>
        <v>126.752</v>
      </c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</row>
    <row r="12" spans="1:34" ht="12.75" customHeight="1" x14ac:dyDescent="0.25">
      <c r="A12" s="259" t="s">
        <v>45</v>
      </c>
      <c r="B12" s="99">
        <v>140.80699999999999</v>
      </c>
      <c r="C12" s="99">
        <v>135.69900000000001</v>
      </c>
      <c r="D12" s="99">
        <v>142.102</v>
      </c>
      <c r="E12" s="99">
        <v>143.673</v>
      </c>
      <c r="F12" s="99">
        <v>144.81</v>
      </c>
      <c r="G12" s="99">
        <v>145.52099999999999</v>
      </c>
      <c r="H12" s="99">
        <v>147.297</v>
      </c>
      <c r="I12" s="99">
        <v>149.95963636363638</v>
      </c>
      <c r="J12" s="254"/>
      <c r="K12" s="262">
        <f t="shared" si="0"/>
        <v>141.41819999999998</v>
      </c>
      <c r="L12" s="228">
        <f>K12/0.85*0.15</f>
        <v>24.956152941176466</v>
      </c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</row>
    <row r="13" spans="1:34" ht="12.75" customHeight="1" x14ac:dyDescent="0.25">
      <c r="A13" s="259" t="s">
        <v>78</v>
      </c>
      <c r="B13" s="99">
        <v>290.50599999999997</v>
      </c>
      <c r="C13" s="99">
        <v>275.34199999999998</v>
      </c>
      <c r="D13" s="99">
        <v>282.61799999999999</v>
      </c>
      <c r="E13" s="99">
        <v>277.18900000000002</v>
      </c>
      <c r="F13" s="99">
        <v>275.37</v>
      </c>
      <c r="G13" s="99">
        <v>267.72399999999999</v>
      </c>
      <c r="H13" s="99">
        <v>265.09500000000003</v>
      </c>
      <c r="I13" s="99">
        <v>279.28472727272731</v>
      </c>
      <c r="J13" s="254"/>
      <c r="K13" s="262">
        <f t="shared" si="0"/>
        <v>280.20500000000004</v>
      </c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</row>
    <row r="14" spans="1:34" ht="12.75" customHeight="1" x14ac:dyDescent="0.25">
      <c r="A14" s="259" t="s">
        <v>28</v>
      </c>
      <c r="B14" s="99">
        <v>144.447</v>
      </c>
      <c r="C14" s="99">
        <v>138.03</v>
      </c>
      <c r="D14" s="99">
        <v>147.35900000000001</v>
      </c>
      <c r="E14" s="99">
        <v>139.70099999999999</v>
      </c>
      <c r="F14" s="99">
        <v>143.25899999999999</v>
      </c>
      <c r="G14" s="99">
        <v>139.535</v>
      </c>
      <c r="H14" s="99">
        <v>134.994</v>
      </c>
      <c r="I14" s="99">
        <f>133.669090909091</f>
        <v>133.66909090909101</v>
      </c>
      <c r="J14" s="254"/>
      <c r="K14" s="262">
        <f t="shared" si="0"/>
        <v>142.5592</v>
      </c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</row>
    <row r="15" spans="1:34" ht="12.75" customHeight="1" x14ac:dyDescent="0.25">
      <c r="A15" s="259" t="s">
        <v>81</v>
      </c>
      <c r="B15" s="99">
        <v>65.69</v>
      </c>
      <c r="C15" s="99">
        <v>64.195999999999998</v>
      </c>
      <c r="D15" s="99">
        <v>66.650000000000006</v>
      </c>
      <c r="E15" s="99">
        <v>65.546000000000006</v>
      </c>
      <c r="F15" s="99">
        <v>66.007999999999996</v>
      </c>
      <c r="G15" s="99">
        <v>66.216999999999999</v>
      </c>
      <c r="H15" s="99">
        <v>64.245000000000005</v>
      </c>
      <c r="I15" s="99">
        <v>64.542545454545461</v>
      </c>
      <c r="J15" s="254"/>
      <c r="K15" s="262">
        <f t="shared" si="0"/>
        <v>65.617999999999995</v>
      </c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  <c r="AE15" s="285"/>
      <c r="AF15" s="285"/>
      <c r="AG15" s="285"/>
      <c r="AH15" s="285"/>
    </row>
    <row r="16" spans="1:34" ht="12.75" customHeight="1" x14ac:dyDescent="0.25">
      <c r="A16" s="260" t="s">
        <v>51</v>
      </c>
      <c r="B16" s="261">
        <v>383.57499999999999</v>
      </c>
      <c r="C16" s="261">
        <v>363.00900000000001</v>
      </c>
      <c r="D16" s="261">
        <v>368.26499999999999</v>
      </c>
      <c r="E16" s="261">
        <v>357.05500000000001</v>
      </c>
      <c r="F16" s="261">
        <v>357.33199999999999</v>
      </c>
      <c r="G16" s="261">
        <v>355.697</v>
      </c>
      <c r="H16" s="261">
        <v>340.15</v>
      </c>
      <c r="I16" s="261">
        <v>333.00872727272724</v>
      </c>
      <c r="J16" s="258"/>
      <c r="K16" s="263">
        <f t="shared" si="0"/>
        <v>365.84720000000004</v>
      </c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H16" s="285"/>
    </row>
    <row r="17" spans="1:34" ht="12.75" customHeight="1" x14ac:dyDescent="0.25">
      <c r="A17" s="281" t="s">
        <v>178</v>
      </c>
      <c r="B17" s="280">
        <f>SUM(B3:B16)</f>
        <v>2985.2139999999995</v>
      </c>
      <c r="C17" s="280">
        <f t="shared" ref="C17:J17" si="1">SUM(C3:C16)</f>
        <v>2841.0330000000004</v>
      </c>
      <c r="D17" s="280">
        <f t="shared" si="1"/>
        <v>2970.0819999999999</v>
      </c>
      <c r="E17" s="280">
        <f t="shared" si="1"/>
        <v>2896.0309999999995</v>
      </c>
      <c r="F17" s="280">
        <f t="shared" si="1"/>
        <v>2914.4879999999994</v>
      </c>
      <c r="G17" s="280">
        <f t="shared" si="1"/>
        <v>2885.2780000000002</v>
      </c>
      <c r="H17" s="280">
        <f t="shared" si="1"/>
        <v>2797.9530000000004</v>
      </c>
      <c r="I17" s="280">
        <f t="shared" si="1"/>
        <v>2829.2127272727271</v>
      </c>
      <c r="J17" s="280">
        <f t="shared" si="1"/>
        <v>0</v>
      </c>
      <c r="K17" s="242">
        <f t="shared" si="0"/>
        <v>2921.3695999999995</v>
      </c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</row>
    <row r="18" spans="1:34" ht="12.75" customHeight="1" x14ac:dyDescent="0.25">
      <c r="A18" s="281" t="s">
        <v>179</v>
      </c>
      <c r="B18" s="280">
        <f>B4+B7+B8+B10+B11+B12+B14</f>
        <v>1705.3009999999999</v>
      </c>
      <c r="C18" s="280">
        <f t="shared" ref="C18:J18" si="2">C4+C7+C8+C10+C11+C12+C14</f>
        <v>1627.9340000000002</v>
      </c>
      <c r="D18" s="280">
        <f t="shared" si="2"/>
        <v>1722.6130000000001</v>
      </c>
      <c r="E18" s="280">
        <f t="shared" si="2"/>
        <v>1667.9880000000001</v>
      </c>
      <c r="F18" s="280">
        <f t="shared" si="2"/>
        <v>1691.9969999999998</v>
      </c>
      <c r="G18" s="280">
        <f t="shared" si="2"/>
        <v>1683.2650000000001</v>
      </c>
      <c r="H18" s="280">
        <f t="shared" si="2"/>
        <v>1627.1760000000002</v>
      </c>
      <c r="I18" s="280">
        <f t="shared" si="2"/>
        <v>1647.1679999999999</v>
      </c>
      <c r="J18" s="280">
        <f t="shared" si="2"/>
        <v>0</v>
      </c>
      <c r="K18" s="280">
        <f t="shared" si="0"/>
        <v>1683.1666</v>
      </c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285"/>
    </row>
    <row r="19" spans="1:34" ht="12.75" customHeight="1" x14ac:dyDescent="0.25">
      <c r="A19" s="281" t="s">
        <v>202</v>
      </c>
      <c r="B19" s="282">
        <f>B4+B7+B8+B10+B12</f>
        <v>1433.2190000000001</v>
      </c>
      <c r="C19" s="282">
        <f t="shared" ref="C19:J19" si="3">C4+C7+C8+C10+C12</f>
        <v>1367.7240000000002</v>
      </c>
      <c r="D19" s="282">
        <f t="shared" si="3"/>
        <v>1444.6350000000002</v>
      </c>
      <c r="E19" s="282">
        <f t="shared" si="3"/>
        <v>1404.3</v>
      </c>
      <c r="F19" s="282">
        <f t="shared" si="3"/>
        <v>1419.3989999999999</v>
      </c>
      <c r="G19" s="282">
        <f t="shared" si="3"/>
        <v>1415.1320000000001</v>
      </c>
      <c r="H19" s="282">
        <f t="shared" si="3"/>
        <v>1366.0410000000002</v>
      </c>
      <c r="I19" s="282">
        <f t="shared" si="3"/>
        <v>1386.0676363636362</v>
      </c>
      <c r="J19" s="282">
        <f t="shared" si="3"/>
        <v>0</v>
      </c>
      <c r="K19" s="282">
        <f t="shared" si="0"/>
        <v>1413.8553999999999</v>
      </c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</row>
    <row r="20" spans="1:34" ht="12.75" customHeight="1" x14ac:dyDescent="0.25">
      <c r="A20" s="281"/>
      <c r="B20" s="282" t="s">
        <v>180</v>
      </c>
      <c r="C20" s="282" t="s">
        <v>181</v>
      </c>
      <c r="D20" s="282" t="s">
        <v>182</v>
      </c>
      <c r="E20" s="282" t="s">
        <v>183</v>
      </c>
      <c r="F20" s="282" t="s">
        <v>184</v>
      </c>
      <c r="G20" s="282" t="s">
        <v>185</v>
      </c>
      <c r="H20" s="282" t="s">
        <v>186</v>
      </c>
      <c r="I20" s="282" t="s">
        <v>187</v>
      </c>
      <c r="J20" s="282" t="s">
        <v>188</v>
      </c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</row>
    <row r="21" spans="1:34" ht="12.75" customHeight="1" x14ac:dyDescent="0.25">
      <c r="A21" s="281"/>
      <c r="S21" s="285"/>
      <c r="T21" s="285"/>
      <c r="U21" s="285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</row>
    <row r="22" spans="1:34" ht="12.75" customHeight="1" x14ac:dyDescent="0.25"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</row>
    <row r="23" spans="1:34" ht="12.75" customHeight="1" x14ac:dyDescent="0.25"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</row>
    <row r="24" spans="1:34" s="128" customFormat="1" ht="12.75" customHeight="1" x14ac:dyDescent="0.25"/>
    <row r="25" spans="1:34" s="128" customFormat="1" ht="12.75" customHeight="1" x14ac:dyDescent="0.25"/>
    <row r="26" spans="1:34" s="128" customFormat="1" ht="12.75" customHeight="1" x14ac:dyDescent="0.25"/>
    <row r="27" spans="1:34" s="128" customFormat="1" ht="12.75" customHeight="1" x14ac:dyDescent="0.25"/>
    <row r="28" spans="1:34" s="128" customFormat="1" ht="12.75" customHeight="1" x14ac:dyDescent="0.25"/>
    <row r="29" spans="1:34" s="74" customFormat="1" ht="18.75" customHeight="1" x14ac:dyDescent="0.2">
      <c r="A29" s="310" t="s">
        <v>191</v>
      </c>
      <c r="B29" s="311"/>
      <c r="C29" s="311"/>
      <c r="D29" s="311"/>
      <c r="E29" s="311"/>
      <c r="F29" s="311"/>
      <c r="G29" s="311"/>
      <c r="H29" s="311"/>
      <c r="I29" s="311"/>
      <c r="J29" s="311"/>
      <c r="K29" s="312"/>
    </row>
    <row r="30" spans="1:34" s="74" customFormat="1" ht="20.25" customHeight="1" x14ac:dyDescent="0.2">
      <c r="A30" s="255"/>
      <c r="B30" s="286">
        <v>2008</v>
      </c>
      <c r="C30" s="286">
        <v>2009</v>
      </c>
      <c r="D30" s="286">
        <v>2010</v>
      </c>
      <c r="E30" s="286">
        <v>2011</v>
      </c>
      <c r="F30" s="286">
        <v>2012</v>
      </c>
      <c r="G30" s="286">
        <v>2013</v>
      </c>
      <c r="H30" s="286">
        <v>2014</v>
      </c>
      <c r="I30" s="286">
        <v>2015</v>
      </c>
      <c r="J30" s="286">
        <v>2016</v>
      </c>
      <c r="K30" s="287"/>
      <c r="M30" s="252"/>
    </row>
    <row r="31" spans="1:34" s="228" customFormat="1" ht="12.75" customHeight="1" x14ac:dyDescent="0.25">
      <c r="A31" s="259" t="s">
        <v>47</v>
      </c>
      <c r="B31" s="99">
        <f>C31</f>
        <v>0</v>
      </c>
      <c r="C31" s="99">
        <v>0</v>
      </c>
      <c r="D31" s="99">
        <v>0</v>
      </c>
      <c r="E31" s="99">
        <v>0</v>
      </c>
      <c r="F31" s="99">
        <v>0</v>
      </c>
      <c r="G31" s="99">
        <v>0</v>
      </c>
      <c r="H31" s="99">
        <v>0</v>
      </c>
      <c r="I31" s="99">
        <f>H31</f>
        <v>0</v>
      </c>
      <c r="J31" s="98">
        <v>0</v>
      </c>
      <c r="K31" s="262"/>
    </row>
    <row r="32" spans="1:34" ht="12.75" customHeight="1" x14ac:dyDescent="0.25">
      <c r="A32" s="259" t="s">
        <v>48</v>
      </c>
      <c r="B32" s="292">
        <f t="shared" ref="B32:B37" si="4">C32</f>
        <v>-19.877000000000002</v>
      </c>
      <c r="C32" s="99">
        <v>-19.877000000000002</v>
      </c>
      <c r="D32" s="99">
        <v>-19.678000000000001</v>
      </c>
      <c r="E32" s="99">
        <v>-30.152000000000001</v>
      </c>
      <c r="F32" s="99">
        <v>-26.068999999999999</v>
      </c>
      <c r="G32" s="99">
        <v>-29.832000000000001</v>
      </c>
      <c r="H32" s="99">
        <v>-40.549999999999997</v>
      </c>
      <c r="I32" s="292">
        <f t="shared" ref="I32:I37" si="5">H32</f>
        <v>-40.549999999999997</v>
      </c>
      <c r="J32" s="98"/>
      <c r="K32" s="262"/>
    </row>
    <row r="33" spans="1:14" ht="12.75" customHeight="1" x14ac:dyDescent="0.25">
      <c r="A33" s="259" t="s">
        <v>18</v>
      </c>
      <c r="B33" s="292">
        <f t="shared" si="4"/>
        <v>-10.678999999999998</v>
      </c>
      <c r="C33" s="99">
        <v>-10.678999999999998</v>
      </c>
      <c r="D33" s="99">
        <v>-10.821</v>
      </c>
      <c r="E33" s="99">
        <v>-14.282</v>
      </c>
      <c r="F33" s="99">
        <v>-12.596999999999998</v>
      </c>
      <c r="G33" s="99">
        <v>-8.1460000000000008</v>
      </c>
      <c r="H33" s="99">
        <v>-13.441000000000001</v>
      </c>
      <c r="I33" s="306">
        <f>H33*1.5</f>
        <v>-20.1615</v>
      </c>
      <c r="J33" s="306"/>
      <c r="K33" s="262"/>
      <c r="N33" s="276"/>
    </row>
    <row r="34" spans="1:14" ht="12.75" customHeight="1" x14ac:dyDescent="0.25">
      <c r="A34" s="259" t="s">
        <v>46</v>
      </c>
      <c r="B34" s="292">
        <f t="shared" si="4"/>
        <v>0</v>
      </c>
      <c r="C34" s="99">
        <v>0</v>
      </c>
      <c r="D34" s="99">
        <v>0</v>
      </c>
      <c r="E34" s="99">
        <v>-1.788</v>
      </c>
      <c r="F34" s="99">
        <v>-5.819</v>
      </c>
      <c r="G34" s="99">
        <v>-6.3819999999999997</v>
      </c>
      <c r="H34" s="99">
        <v>-7.851</v>
      </c>
      <c r="I34" s="292">
        <f t="shared" si="5"/>
        <v>-7.851</v>
      </c>
      <c r="J34" s="99"/>
      <c r="K34" s="262"/>
    </row>
    <row r="35" spans="1:14" ht="12.75" customHeight="1" x14ac:dyDescent="0.25">
      <c r="A35" s="259" t="s">
        <v>49</v>
      </c>
      <c r="B35" s="292">
        <f t="shared" si="4"/>
        <v>1.4999999999999999E-2</v>
      </c>
      <c r="C35" s="99">
        <v>1.4999999999999999E-2</v>
      </c>
      <c r="D35" s="99">
        <v>4.7E-2</v>
      </c>
      <c r="E35" s="99">
        <v>-4.0000000000000001E-3</v>
      </c>
      <c r="F35" s="99">
        <v>0</v>
      </c>
      <c r="G35" s="99">
        <v>6.7000000000000004E-2</v>
      </c>
      <c r="H35" s="99">
        <v>7.5999999999999998E-2</v>
      </c>
      <c r="I35" s="292">
        <f t="shared" si="5"/>
        <v>7.5999999999999998E-2</v>
      </c>
      <c r="J35" s="254"/>
      <c r="K35" s="262"/>
    </row>
    <row r="36" spans="1:14" ht="12.75" customHeight="1" x14ac:dyDescent="0.25">
      <c r="A36" s="259" t="s">
        <v>45</v>
      </c>
      <c r="B36" s="292">
        <f t="shared" si="4"/>
        <v>-8.8119999999999994</v>
      </c>
      <c r="C36" s="99">
        <v>-8.8119999999999994</v>
      </c>
      <c r="D36" s="99">
        <v>-6.7789999999999999</v>
      </c>
      <c r="E36" s="99">
        <v>-11.177000000000001</v>
      </c>
      <c r="F36" s="99">
        <v>-11.247</v>
      </c>
      <c r="G36" s="99">
        <v>-9.6850000000000005</v>
      </c>
      <c r="H36" s="99">
        <v>-9.9689999999999994</v>
      </c>
      <c r="I36" s="292">
        <f t="shared" si="5"/>
        <v>-9.9689999999999994</v>
      </c>
      <c r="J36" s="254"/>
      <c r="K36" s="262"/>
    </row>
    <row r="37" spans="1:14" ht="12.75" customHeight="1" x14ac:dyDescent="0.25">
      <c r="A37" s="258" t="s">
        <v>28</v>
      </c>
      <c r="B37" s="293">
        <f t="shared" si="4"/>
        <v>1.1859999999999999</v>
      </c>
      <c r="C37" s="261">
        <v>1.1859999999999999</v>
      </c>
      <c r="D37" s="261">
        <v>2.8340000000000001</v>
      </c>
      <c r="E37" s="261">
        <v>-1.929</v>
      </c>
      <c r="F37" s="261">
        <v>-14.359</v>
      </c>
      <c r="G37" s="261">
        <v>-12.191000000000001</v>
      </c>
      <c r="H37" s="261">
        <v>-18.297999999999998</v>
      </c>
      <c r="I37" s="293">
        <f t="shared" si="5"/>
        <v>-18.297999999999998</v>
      </c>
      <c r="J37" s="258"/>
      <c r="K37" s="263"/>
    </row>
    <row r="38" spans="1:14" s="128" customFormat="1" ht="12.75" customHeight="1" x14ac:dyDescent="0.25">
      <c r="A38" s="281" t="s">
        <v>190</v>
      </c>
      <c r="B38" s="280">
        <f>SUM(B31:B37)</f>
        <v>-38.167000000000002</v>
      </c>
      <c r="C38" s="280">
        <f t="shared" ref="C38:I38" si="6">SUM(C31:C37)</f>
        <v>-38.167000000000002</v>
      </c>
      <c r="D38" s="280">
        <f t="shared" si="6"/>
        <v>-34.396999999999998</v>
      </c>
      <c r="E38" s="280">
        <f t="shared" si="6"/>
        <v>-59.331999999999994</v>
      </c>
      <c r="F38" s="280">
        <f t="shared" si="6"/>
        <v>-70.090999999999994</v>
      </c>
      <c r="G38" s="280">
        <f t="shared" si="6"/>
        <v>-66.168999999999997</v>
      </c>
      <c r="H38" s="280">
        <f t="shared" si="6"/>
        <v>-90.033000000000001</v>
      </c>
      <c r="I38" s="280">
        <f t="shared" si="6"/>
        <v>-96.753500000000003</v>
      </c>
      <c r="M38" s="281" t="s">
        <v>193</v>
      </c>
    </row>
    <row r="39" spans="1:14" s="128" customFormat="1" ht="12.75" customHeight="1" x14ac:dyDescent="0.25">
      <c r="B39" s="280" t="s">
        <v>192</v>
      </c>
      <c r="I39" s="280" t="s">
        <v>192</v>
      </c>
      <c r="J39" s="280"/>
    </row>
    <row r="40" spans="1:14" s="128" customFormat="1" ht="12.75" customHeight="1" x14ac:dyDescent="0.25"/>
    <row r="41" spans="1:14" s="128" customFormat="1" ht="12.75" customHeight="1" x14ac:dyDescent="0.25"/>
    <row r="42" spans="1:14" s="128" customFormat="1" ht="12.75" customHeight="1" x14ac:dyDescent="0.25"/>
    <row r="43" spans="1:14" s="128" customFormat="1" ht="12.75" customHeight="1" x14ac:dyDescent="0.25"/>
    <row r="44" spans="1:14" s="128" customFormat="1" ht="12.75" customHeight="1" x14ac:dyDescent="0.25"/>
    <row r="45" spans="1:14" s="128" customFormat="1" ht="12.75" customHeight="1" x14ac:dyDescent="0.25"/>
    <row r="46" spans="1:14" s="128" customFormat="1" ht="12.75" customHeight="1" x14ac:dyDescent="0.25"/>
    <row r="47" spans="1:14" s="128" customFormat="1" ht="12.75" customHeight="1" x14ac:dyDescent="0.25"/>
    <row r="48" spans="1:14" s="128" customFormat="1" ht="12.75" customHeight="1" x14ac:dyDescent="0.25"/>
    <row r="49" s="128" customFormat="1" ht="12.75" customHeight="1" x14ac:dyDescent="0.25"/>
    <row r="50" s="128" customFormat="1" ht="12.75" customHeight="1" x14ac:dyDescent="0.25"/>
  </sheetData>
  <mergeCells count="2">
    <mergeCell ref="A1:K1"/>
    <mergeCell ref="A29:K29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1"/>
  </sheetPr>
  <dimension ref="A1:N43"/>
  <sheetViews>
    <sheetView workbookViewId="0">
      <selection activeCell="C33" sqref="C33:J35"/>
    </sheetView>
  </sheetViews>
  <sheetFormatPr baseColWidth="10" defaultColWidth="11.42578125" defaultRowHeight="12.75" customHeight="1" x14ac:dyDescent="0.25"/>
  <cols>
    <col min="1" max="11" width="9" style="75" customWidth="1"/>
    <col min="12" max="12" width="5" style="75" customWidth="1"/>
    <col min="13" max="13" width="8.5703125" style="75" bestFit="1" customWidth="1"/>
    <col min="14" max="16384" width="11.42578125" style="75"/>
  </cols>
  <sheetData>
    <row r="1" spans="1:13" s="74" customFormat="1" ht="18.75" customHeight="1" x14ac:dyDescent="0.2">
      <c r="A1" s="310" t="s">
        <v>135</v>
      </c>
      <c r="B1" s="311"/>
      <c r="C1" s="311"/>
      <c r="D1" s="311"/>
      <c r="E1" s="311"/>
      <c r="F1" s="311"/>
      <c r="G1" s="311"/>
      <c r="H1" s="311"/>
      <c r="I1" s="311"/>
      <c r="J1" s="311"/>
      <c r="K1" s="312"/>
    </row>
    <row r="2" spans="1:13" s="74" customFormat="1" ht="20.25" customHeight="1" x14ac:dyDescent="0.2">
      <c r="A2" s="249"/>
      <c r="B2" s="250">
        <v>2008</v>
      </c>
      <c r="C2" s="250">
        <v>2009</v>
      </c>
      <c r="D2" s="250">
        <v>2010</v>
      </c>
      <c r="E2" s="250">
        <v>2011</v>
      </c>
      <c r="F2" s="250">
        <v>2012</v>
      </c>
      <c r="G2" s="250">
        <v>2013</v>
      </c>
      <c r="H2" s="250">
        <v>2014</v>
      </c>
      <c r="I2" s="250">
        <v>2015</v>
      </c>
      <c r="J2" s="250">
        <v>2016</v>
      </c>
      <c r="K2" s="251" t="s">
        <v>131</v>
      </c>
      <c r="M2" s="252"/>
    </row>
    <row r="3" spans="1:13" s="228" customFormat="1" ht="12.75" customHeight="1" x14ac:dyDescent="0.25">
      <c r="A3" s="225" t="s">
        <v>57</v>
      </c>
      <c r="B3" s="226">
        <v>3</v>
      </c>
      <c r="C3" s="226">
        <v>3</v>
      </c>
      <c r="D3" s="226">
        <v>3</v>
      </c>
      <c r="E3" s="226">
        <v>3</v>
      </c>
      <c r="F3" s="226">
        <v>3</v>
      </c>
      <c r="G3" s="226">
        <v>3</v>
      </c>
      <c r="H3" s="226">
        <v>3</v>
      </c>
      <c r="I3" s="226">
        <v>3</v>
      </c>
      <c r="J3" s="226">
        <v>3</v>
      </c>
      <c r="K3" s="227">
        <v>3</v>
      </c>
    </row>
    <row r="4" spans="1:13" s="228" customFormat="1" ht="12.75" customHeight="1" x14ac:dyDescent="0.25">
      <c r="A4" s="225" t="s">
        <v>71</v>
      </c>
      <c r="B4" s="231">
        <f t="shared" ref="B4:J4" si="0">B5</f>
        <v>3</v>
      </c>
      <c r="C4" s="231">
        <f t="shared" si="0"/>
        <v>3</v>
      </c>
      <c r="D4" s="231">
        <f t="shared" si="0"/>
        <v>3</v>
      </c>
      <c r="E4" s="231">
        <f t="shared" si="0"/>
        <v>3</v>
      </c>
      <c r="F4" s="231">
        <f t="shared" si="0"/>
        <v>3</v>
      </c>
      <c r="G4" s="231">
        <f t="shared" si="0"/>
        <v>3</v>
      </c>
      <c r="H4" s="231">
        <f t="shared" si="0"/>
        <v>3</v>
      </c>
      <c r="I4" s="231">
        <f t="shared" si="0"/>
        <v>3</v>
      </c>
      <c r="J4" s="231">
        <f t="shared" si="0"/>
        <v>3</v>
      </c>
      <c r="K4" s="227">
        <v>3</v>
      </c>
    </row>
    <row r="5" spans="1:13" s="228" customFormat="1" ht="12.75" customHeight="1" x14ac:dyDescent="0.25">
      <c r="A5" s="225" t="s">
        <v>58</v>
      </c>
      <c r="B5" s="226">
        <v>3</v>
      </c>
      <c r="C5" s="226">
        <v>3</v>
      </c>
      <c r="D5" s="226">
        <v>3</v>
      </c>
      <c r="E5" s="226">
        <v>3</v>
      </c>
      <c r="F5" s="226">
        <v>3</v>
      </c>
      <c r="G5" s="226">
        <v>3</v>
      </c>
      <c r="H5" s="226">
        <v>3</v>
      </c>
      <c r="I5" s="226">
        <v>3</v>
      </c>
      <c r="J5" s="226">
        <v>3</v>
      </c>
      <c r="K5" s="227">
        <v>3</v>
      </c>
    </row>
    <row r="6" spans="1:13" ht="12.75" customHeight="1" x14ac:dyDescent="0.25">
      <c r="A6" s="143" t="s">
        <v>59</v>
      </c>
      <c r="B6" s="99">
        <v>12.09682246905626</v>
      </c>
      <c r="C6" s="99">
        <v>6.1034676064045108</v>
      </c>
      <c r="D6" s="99">
        <v>8.4065263438560738</v>
      </c>
      <c r="E6" s="99">
        <v>10.518150186954715</v>
      </c>
      <c r="F6" s="230">
        <v>8.67413758876868</v>
      </c>
      <c r="G6" s="99">
        <v>7.4106263283572966</v>
      </c>
      <c r="H6" s="99">
        <v>6.8362968680837612</v>
      </c>
      <c r="I6" s="99">
        <v>6.4177394571526296</v>
      </c>
      <c r="J6" s="99">
        <f>40/1.3/8.3</f>
        <v>3.7071362372567185</v>
      </c>
      <c r="K6" s="184">
        <v>11.5</v>
      </c>
    </row>
    <row r="7" spans="1:13" ht="12.75" customHeight="1" x14ac:dyDescent="0.25">
      <c r="A7" s="143" t="s">
        <v>60</v>
      </c>
      <c r="B7" s="99">
        <v>30.48537119869756</v>
      </c>
      <c r="C7" s="99">
        <v>21.66751003972826</v>
      </c>
      <c r="D7" s="99">
        <v>21.168544868175765</v>
      </c>
      <c r="E7" s="99">
        <v>25.981392125325279</v>
      </c>
      <c r="F7" s="99">
        <v>31.826133370735736</v>
      </c>
      <c r="G7" s="99">
        <v>28.754071334081836</v>
      </c>
      <c r="H7" s="99">
        <v>26.880719057093916</v>
      </c>
      <c r="I7" s="99">
        <v>22.471149719995019</v>
      </c>
      <c r="J7" s="98">
        <v>14</v>
      </c>
      <c r="K7" s="172">
        <v>25</v>
      </c>
    </row>
    <row r="8" spans="1:13" ht="12.75" customHeight="1" x14ac:dyDescent="0.25">
      <c r="A8" s="143" t="s">
        <v>52</v>
      </c>
      <c r="B8" s="99">
        <f>B7*2</f>
        <v>60.970742397395121</v>
      </c>
      <c r="C8" s="99">
        <f>C7*2</f>
        <v>43.33502007945652</v>
      </c>
      <c r="D8" s="99">
        <f>D7*2</f>
        <v>42.33708973635153</v>
      </c>
      <c r="E8" s="99">
        <f t="shared" ref="E8:J8" si="1">E7*2</f>
        <v>51.962784250650557</v>
      </c>
      <c r="F8" s="99">
        <f t="shared" si="1"/>
        <v>63.652266741471472</v>
      </c>
      <c r="G8" s="99">
        <f t="shared" si="1"/>
        <v>57.508142668163671</v>
      </c>
      <c r="H8" s="99">
        <f t="shared" si="1"/>
        <v>53.761438114187833</v>
      </c>
      <c r="I8" s="99">
        <f t="shared" si="1"/>
        <v>44.942299439990038</v>
      </c>
      <c r="J8" s="99">
        <f t="shared" si="1"/>
        <v>28</v>
      </c>
      <c r="K8" s="172">
        <v>50</v>
      </c>
    </row>
    <row r="9" spans="1:13" s="228" customFormat="1" ht="12.75" customHeight="1" x14ac:dyDescent="0.25">
      <c r="A9" s="229" t="s">
        <v>61</v>
      </c>
      <c r="B9" s="232">
        <f>$K$9</f>
        <v>1000</v>
      </c>
      <c r="C9" s="232">
        <f t="shared" ref="C9:J9" si="2">$K$9</f>
        <v>1000</v>
      </c>
      <c r="D9" s="232">
        <f t="shared" si="2"/>
        <v>1000</v>
      </c>
      <c r="E9" s="232">
        <f t="shared" si="2"/>
        <v>1000</v>
      </c>
      <c r="F9" s="232">
        <f t="shared" si="2"/>
        <v>1000</v>
      </c>
      <c r="G9" s="232">
        <f t="shared" si="2"/>
        <v>1000</v>
      </c>
      <c r="H9" s="232">
        <f t="shared" si="2"/>
        <v>1000</v>
      </c>
      <c r="I9" s="232">
        <f t="shared" si="2"/>
        <v>1000</v>
      </c>
      <c r="J9" s="232">
        <f t="shared" si="2"/>
        <v>1000</v>
      </c>
      <c r="K9" s="303">
        <v>1000</v>
      </c>
    </row>
    <row r="10" spans="1:13" ht="12.75" customHeight="1" x14ac:dyDescent="0.25">
      <c r="A10" s="236" t="s">
        <v>132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9" spans="1:14" ht="23.25" customHeight="1" x14ac:dyDescent="0.25">
      <c r="A19" s="310" t="s">
        <v>171</v>
      </c>
      <c r="B19" s="311"/>
      <c r="C19" s="311"/>
      <c r="D19" s="311"/>
      <c r="E19" s="311"/>
      <c r="F19" s="311"/>
      <c r="G19" s="311"/>
      <c r="H19" s="311"/>
      <c r="I19" s="311"/>
      <c r="J19" s="311"/>
      <c r="K19" s="312"/>
    </row>
    <row r="20" spans="1:14" s="74" customFormat="1" ht="20.25" customHeight="1" x14ac:dyDescent="0.2">
      <c r="A20" s="249"/>
      <c r="B20" s="250">
        <v>2008</v>
      </c>
      <c r="C20" s="250">
        <v>2009</v>
      </c>
      <c r="D20" s="250">
        <v>2010</v>
      </c>
      <c r="E20" s="250">
        <v>2011</v>
      </c>
      <c r="F20" s="250">
        <v>2012</v>
      </c>
      <c r="G20" s="250">
        <v>2013</v>
      </c>
      <c r="H20" s="250">
        <v>2014</v>
      </c>
      <c r="I20" s="250">
        <v>2015</v>
      </c>
      <c r="J20" s="250">
        <v>2016</v>
      </c>
      <c r="K20" s="251" t="s">
        <v>131</v>
      </c>
    </row>
    <row r="21" spans="1:14" ht="12.75" customHeight="1" x14ac:dyDescent="0.25">
      <c r="A21" s="233" t="s">
        <v>170</v>
      </c>
      <c r="B21" s="235">
        <v>25</v>
      </c>
      <c r="C21" s="235">
        <v>15</v>
      </c>
      <c r="D21" s="235">
        <v>15</v>
      </c>
      <c r="E21" s="235">
        <v>10</v>
      </c>
      <c r="F21" s="235">
        <v>7</v>
      </c>
      <c r="G21" s="235">
        <v>5</v>
      </c>
      <c r="H21" s="235">
        <v>6</v>
      </c>
      <c r="I21" s="235">
        <v>7</v>
      </c>
      <c r="J21" s="235">
        <v>5</v>
      </c>
      <c r="K21" s="234">
        <v>20</v>
      </c>
    </row>
    <row r="22" spans="1:14" ht="12.75" customHeight="1" x14ac:dyDescent="0.25">
      <c r="A22" s="236" t="s">
        <v>132</v>
      </c>
    </row>
    <row r="29" spans="1:14" ht="23.25" customHeight="1" x14ac:dyDescent="0.25">
      <c r="A29" s="310" t="s">
        <v>172</v>
      </c>
      <c r="B29" s="311"/>
      <c r="C29" s="311"/>
      <c r="D29" s="311"/>
      <c r="E29" s="311"/>
      <c r="F29" s="311"/>
      <c r="G29" s="311"/>
      <c r="H29" s="311"/>
      <c r="I29" s="311"/>
      <c r="J29" s="311"/>
      <c r="K29" s="312"/>
    </row>
    <row r="30" spans="1:14" s="74" customFormat="1" ht="20.25" customHeight="1" x14ac:dyDescent="0.2">
      <c r="A30" s="249"/>
      <c r="B30" s="250">
        <v>2008</v>
      </c>
      <c r="C30" s="250">
        <v>2009</v>
      </c>
      <c r="D30" s="250">
        <v>2010</v>
      </c>
      <c r="E30" s="250">
        <v>2011</v>
      </c>
      <c r="F30" s="250">
        <v>2012</v>
      </c>
      <c r="G30" s="250">
        <v>2013</v>
      </c>
      <c r="H30" s="250">
        <v>2014</v>
      </c>
      <c r="I30" s="250">
        <v>2015</v>
      </c>
      <c r="J30" s="250">
        <v>2016</v>
      </c>
      <c r="K30" s="251" t="s">
        <v>131</v>
      </c>
    </row>
    <row r="31" spans="1:14" s="237" customFormat="1" ht="12.75" customHeight="1" x14ac:dyDescent="0.25">
      <c r="A31" s="238" t="s">
        <v>57</v>
      </c>
      <c r="B31" s="245">
        <f>$K31</f>
        <v>0.33</v>
      </c>
      <c r="C31" s="245">
        <f t="shared" ref="C31:J32" si="3">$K31</f>
        <v>0.33</v>
      </c>
      <c r="D31" s="245">
        <f t="shared" si="3"/>
        <v>0.33</v>
      </c>
      <c r="E31" s="245">
        <f t="shared" si="3"/>
        <v>0.33</v>
      </c>
      <c r="F31" s="245">
        <f t="shared" si="3"/>
        <v>0.33</v>
      </c>
      <c r="G31" s="245">
        <f t="shared" si="3"/>
        <v>0.33</v>
      </c>
      <c r="H31" s="245">
        <f t="shared" si="3"/>
        <v>0.33</v>
      </c>
      <c r="I31" s="245">
        <f t="shared" si="3"/>
        <v>0.33</v>
      </c>
      <c r="J31" s="245">
        <f t="shared" si="3"/>
        <v>0.33</v>
      </c>
      <c r="K31" s="243">
        <f>cost!H3</f>
        <v>0.33</v>
      </c>
      <c r="N31" s="75"/>
    </row>
    <row r="32" spans="1:14" s="237" customFormat="1" ht="12.75" customHeight="1" x14ac:dyDescent="0.25">
      <c r="A32" s="238" t="s">
        <v>71</v>
      </c>
      <c r="B32" s="245">
        <f>$K32</f>
        <v>0.35</v>
      </c>
      <c r="C32" s="245">
        <f t="shared" si="3"/>
        <v>0.35</v>
      </c>
      <c r="D32" s="245">
        <f t="shared" si="3"/>
        <v>0.35</v>
      </c>
      <c r="E32" s="245">
        <f t="shared" si="3"/>
        <v>0.35</v>
      </c>
      <c r="F32" s="245">
        <f t="shared" si="3"/>
        <v>0.35</v>
      </c>
      <c r="G32" s="245">
        <f t="shared" si="3"/>
        <v>0.35</v>
      </c>
      <c r="H32" s="245">
        <f t="shared" si="3"/>
        <v>0.35</v>
      </c>
      <c r="I32" s="245">
        <f t="shared" si="3"/>
        <v>0.35</v>
      </c>
      <c r="J32" s="245">
        <f t="shared" si="3"/>
        <v>0.35</v>
      </c>
      <c r="K32" s="243">
        <f>cost!H4</f>
        <v>0.35</v>
      </c>
      <c r="N32" s="75"/>
    </row>
    <row r="33" spans="1:14" s="241" customFormat="1" ht="12.75" customHeight="1" x14ac:dyDescent="0.25">
      <c r="A33" s="240" t="s">
        <v>58</v>
      </c>
      <c r="B33" s="246">
        <f>$K33</f>
        <v>0.38</v>
      </c>
      <c r="C33" s="288">
        <f>B33+$B33*0.005</f>
        <v>0.38190000000000002</v>
      </c>
      <c r="D33" s="288">
        <f t="shared" ref="D33:J35" si="4">C33+$B33*0.005</f>
        <v>0.38380000000000003</v>
      </c>
      <c r="E33" s="288">
        <f t="shared" si="4"/>
        <v>0.38570000000000004</v>
      </c>
      <c r="F33" s="288">
        <f t="shared" si="4"/>
        <v>0.38760000000000006</v>
      </c>
      <c r="G33" s="288">
        <f t="shared" si="4"/>
        <v>0.38950000000000007</v>
      </c>
      <c r="H33" s="288">
        <f t="shared" si="4"/>
        <v>0.39140000000000008</v>
      </c>
      <c r="I33" s="288">
        <f t="shared" si="4"/>
        <v>0.39330000000000009</v>
      </c>
      <c r="J33" s="288">
        <f t="shared" si="4"/>
        <v>0.39520000000000011</v>
      </c>
      <c r="K33" s="244">
        <f>cost!H5</f>
        <v>0.38</v>
      </c>
    </row>
    <row r="34" spans="1:14" s="241" customFormat="1" ht="12.75" customHeight="1" x14ac:dyDescent="0.25">
      <c r="A34" s="240" t="s">
        <v>59</v>
      </c>
      <c r="B34" s="246">
        <f t="shared" ref="B34:B35" si="5">$K34</f>
        <v>0.39</v>
      </c>
      <c r="C34" s="288">
        <f>B34+$B34*0.005</f>
        <v>0.39195000000000002</v>
      </c>
      <c r="D34" s="288">
        <f t="shared" si="4"/>
        <v>0.39390000000000003</v>
      </c>
      <c r="E34" s="288">
        <f t="shared" si="4"/>
        <v>0.39585000000000004</v>
      </c>
      <c r="F34" s="288">
        <f t="shared" si="4"/>
        <v>0.39780000000000004</v>
      </c>
      <c r="G34" s="288">
        <f t="shared" si="4"/>
        <v>0.39975000000000005</v>
      </c>
      <c r="H34" s="288">
        <f t="shared" si="4"/>
        <v>0.40170000000000006</v>
      </c>
      <c r="I34" s="288">
        <f t="shared" si="4"/>
        <v>0.40365000000000006</v>
      </c>
      <c r="J34" s="288">
        <f t="shared" si="4"/>
        <v>0.40560000000000007</v>
      </c>
      <c r="K34" s="244">
        <f>cost!H6</f>
        <v>0.39</v>
      </c>
    </row>
    <row r="35" spans="1:14" s="241" customFormat="1" ht="12.75" customHeight="1" x14ac:dyDescent="0.25">
      <c r="A35" s="240" t="s">
        <v>60</v>
      </c>
      <c r="B35" s="246">
        <f t="shared" si="5"/>
        <v>0.48</v>
      </c>
      <c r="C35" s="288">
        <f>B35+$B35*0.005</f>
        <v>0.4824</v>
      </c>
      <c r="D35" s="288">
        <f t="shared" si="4"/>
        <v>0.48480000000000001</v>
      </c>
      <c r="E35" s="288">
        <f t="shared" si="4"/>
        <v>0.48720000000000002</v>
      </c>
      <c r="F35" s="288">
        <f t="shared" si="4"/>
        <v>0.48960000000000004</v>
      </c>
      <c r="G35" s="288">
        <f t="shared" si="4"/>
        <v>0.49200000000000005</v>
      </c>
      <c r="H35" s="288">
        <f t="shared" si="4"/>
        <v>0.49440000000000006</v>
      </c>
      <c r="I35" s="288">
        <f t="shared" si="4"/>
        <v>0.49680000000000007</v>
      </c>
      <c r="J35" s="288">
        <f t="shared" si="4"/>
        <v>0.49920000000000009</v>
      </c>
      <c r="K35" s="244">
        <f>cost!H7</f>
        <v>0.48</v>
      </c>
    </row>
    <row r="36" spans="1:14" s="237" customFormat="1" ht="12.75" customHeight="1" x14ac:dyDescent="0.25">
      <c r="A36" s="238" t="s">
        <v>52</v>
      </c>
      <c r="B36" s="245">
        <f>$K36</f>
        <v>0.3</v>
      </c>
      <c r="C36" s="245">
        <f t="shared" ref="C36:J37" si="6">$K36</f>
        <v>0.3</v>
      </c>
      <c r="D36" s="245">
        <f t="shared" si="6"/>
        <v>0.3</v>
      </c>
      <c r="E36" s="245">
        <f t="shared" si="6"/>
        <v>0.3</v>
      </c>
      <c r="F36" s="245">
        <f t="shared" si="6"/>
        <v>0.3</v>
      </c>
      <c r="G36" s="245">
        <f t="shared" si="6"/>
        <v>0.3</v>
      </c>
      <c r="H36" s="245">
        <f t="shared" si="6"/>
        <v>0.3</v>
      </c>
      <c r="I36" s="245">
        <f t="shared" si="6"/>
        <v>0.3</v>
      </c>
      <c r="J36" s="245">
        <f t="shared" si="6"/>
        <v>0.3</v>
      </c>
      <c r="K36" s="243">
        <f>cost!H8</f>
        <v>0.3</v>
      </c>
      <c r="N36" s="75"/>
    </row>
    <row r="37" spans="1:14" s="237" customFormat="1" ht="12.75" customHeight="1" x14ac:dyDescent="0.25">
      <c r="A37" s="238" t="s">
        <v>61</v>
      </c>
      <c r="B37" s="245">
        <f>$K37</f>
        <v>1</v>
      </c>
      <c r="C37" s="245">
        <f t="shared" si="6"/>
        <v>1</v>
      </c>
      <c r="D37" s="245">
        <f t="shared" si="6"/>
        <v>1</v>
      </c>
      <c r="E37" s="245">
        <f t="shared" si="6"/>
        <v>1</v>
      </c>
      <c r="F37" s="245">
        <f t="shared" si="6"/>
        <v>1</v>
      </c>
      <c r="G37" s="245">
        <f t="shared" si="6"/>
        <v>1</v>
      </c>
      <c r="H37" s="245">
        <f t="shared" si="6"/>
        <v>1</v>
      </c>
      <c r="I37" s="245">
        <f t="shared" si="6"/>
        <v>1</v>
      </c>
      <c r="J37" s="245">
        <f t="shared" si="6"/>
        <v>1</v>
      </c>
      <c r="K37" s="243">
        <f>cost!H9</f>
        <v>1</v>
      </c>
      <c r="N37" s="75"/>
    </row>
    <row r="38" spans="1:14" s="237" customFormat="1" ht="12.75" customHeight="1" x14ac:dyDescent="0.25">
      <c r="A38" s="238" t="s">
        <v>53</v>
      </c>
      <c r="B38" s="245">
        <f t="shared" ref="B38:J42" si="7">$K38</f>
        <v>1</v>
      </c>
      <c r="C38" s="245">
        <f t="shared" si="7"/>
        <v>1</v>
      </c>
      <c r="D38" s="245">
        <f t="shared" si="7"/>
        <v>1</v>
      </c>
      <c r="E38" s="245">
        <f t="shared" si="7"/>
        <v>1</v>
      </c>
      <c r="F38" s="245">
        <f t="shared" si="7"/>
        <v>1</v>
      </c>
      <c r="G38" s="245">
        <f t="shared" si="7"/>
        <v>1</v>
      </c>
      <c r="H38" s="245">
        <f t="shared" si="7"/>
        <v>1</v>
      </c>
      <c r="I38" s="245">
        <f t="shared" si="7"/>
        <v>1</v>
      </c>
      <c r="J38" s="245">
        <f t="shared" si="7"/>
        <v>1</v>
      </c>
      <c r="K38" s="243">
        <f>cost!H10</f>
        <v>1</v>
      </c>
      <c r="N38" s="75"/>
    </row>
    <row r="39" spans="1:14" s="237" customFormat="1" ht="12.75" customHeight="1" x14ac:dyDescent="0.25">
      <c r="A39" s="238" t="s">
        <v>22</v>
      </c>
      <c r="B39" s="245">
        <f t="shared" si="7"/>
        <v>1</v>
      </c>
      <c r="C39" s="245">
        <f t="shared" si="7"/>
        <v>1</v>
      </c>
      <c r="D39" s="245">
        <f t="shared" si="7"/>
        <v>1</v>
      </c>
      <c r="E39" s="245">
        <f t="shared" si="7"/>
        <v>1</v>
      </c>
      <c r="F39" s="245">
        <f t="shared" si="7"/>
        <v>1</v>
      </c>
      <c r="G39" s="245">
        <f t="shared" si="7"/>
        <v>1</v>
      </c>
      <c r="H39" s="245">
        <f t="shared" si="7"/>
        <v>1</v>
      </c>
      <c r="I39" s="245">
        <f t="shared" si="7"/>
        <v>1</v>
      </c>
      <c r="J39" s="245">
        <f t="shared" si="7"/>
        <v>1</v>
      </c>
      <c r="K39" s="243">
        <f>cost!H11</f>
        <v>1</v>
      </c>
      <c r="N39" s="75"/>
    </row>
    <row r="40" spans="1:14" s="237" customFormat="1" ht="12.75" customHeight="1" x14ac:dyDescent="0.25">
      <c r="A40" s="238" t="s">
        <v>154</v>
      </c>
      <c r="B40" s="245">
        <f t="shared" si="7"/>
        <v>1</v>
      </c>
      <c r="C40" s="245">
        <f t="shared" si="7"/>
        <v>1</v>
      </c>
      <c r="D40" s="245">
        <f t="shared" si="7"/>
        <v>1</v>
      </c>
      <c r="E40" s="245">
        <f t="shared" si="7"/>
        <v>1</v>
      </c>
      <c r="F40" s="245">
        <f t="shared" si="7"/>
        <v>1</v>
      </c>
      <c r="G40" s="245">
        <f t="shared" si="7"/>
        <v>1</v>
      </c>
      <c r="H40" s="245">
        <f t="shared" si="7"/>
        <v>1</v>
      </c>
      <c r="I40" s="245">
        <f t="shared" si="7"/>
        <v>1</v>
      </c>
      <c r="J40" s="245">
        <f t="shared" si="7"/>
        <v>1</v>
      </c>
      <c r="K40" s="243">
        <f>cost!H12</f>
        <v>1</v>
      </c>
      <c r="N40" s="75"/>
    </row>
    <row r="41" spans="1:14" s="237" customFormat="1" ht="12.75" customHeight="1" x14ac:dyDescent="0.25">
      <c r="A41" s="238" t="s">
        <v>160</v>
      </c>
      <c r="B41" s="245">
        <f t="shared" si="7"/>
        <v>0.7</v>
      </c>
      <c r="C41" s="245">
        <f t="shared" si="7"/>
        <v>0.7</v>
      </c>
      <c r="D41" s="245">
        <f t="shared" si="7"/>
        <v>0.7</v>
      </c>
      <c r="E41" s="245">
        <f t="shared" si="7"/>
        <v>0.7</v>
      </c>
      <c r="F41" s="245">
        <f t="shared" si="7"/>
        <v>0.7</v>
      </c>
      <c r="G41" s="245">
        <f t="shared" si="7"/>
        <v>0.7</v>
      </c>
      <c r="H41" s="245">
        <f t="shared" si="7"/>
        <v>0.7</v>
      </c>
      <c r="I41" s="245">
        <f t="shared" si="7"/>
        <v>0.7</v>
      </c>
      <c r="J41" s="245">
        <f t="shared" si="7"/>
        <v>0.7</v>
      </c>
      <c r="K41" s="243">
        <f>cost!H13</f>
        <v>0.7</v>
      </c>
      <c r="N41" s="75"/>
    </row>
    <row r="42" spans="1:14" s="237" customFormat="1" ht="12.75" customHeight="1" x14ac:dyDescent="0.25">
      <c r="A42" s="239" t="s">
        <v>158</v>
      </c>
      <c r="B42" s="247">
        <f t="shared" si="7"/>
        <v>1</v>
      </c>
      <c r="C42" s="247">
        <f t="shared" si="7"/>
        <v>1</v>
      </c>
      <c r="D42" s="247">
        <f t="shared" si="7"/>
        <v>1</v>
      </c>
      <c r="E42" s="247">
        <f t="shared" si="7"/>
        <v>1</v>
      </c>
      <c r="F42" s="247">
        <f t="shared" si="7"/>
        <v>1</v>
      </c>
      <c r="G42" s="247">
        <f t="shared" si="7"/>
        <v>1</v>
      </c>
      <c r="H42" s="247">
        <f t="shared" si="7"/>
        <v>1</v>
      </c>
      <c r="I42" s="247">
        <f t="shared" si="7"/>
        <v>1</v>
      </c>
      <c r="J42" s="247">
        <f t="shared" si="7"/>
        <v>1</v>
      </c>
      <c r="K42" s="248">
        <f>cost!H14</f>
        <v>1</v>
      </c>
      <c r="N42" s="75"/>
    </row>
    <row r="43" spans="1:14" ht="12.75" customHeight="1" x14ac:dyDescent="0.25">
      <c r="A43" s="236" t="s">
        <v>132</v>
      </c>
      <c r="K43" s="242" t="s">
        <v>173</v>
      </c>
    </row>
  </sheetData>
  <mergeCells count="3">
    <mergeCell ref="A1:K1"/>
    <mergeCell ref="A19:K19"/>
    <mergeCell ref="A29:K29"/>
  </mergeCells>
  <phoneticPr fontId="3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51"/>
  </sheetPr>
  <dimension ref="A1:N38"/>
  <sheetViews>
    <sheetView workbookViewId="0">
      <selection activeCell="C8" sqref="C8"/>
    </sheetView>
  </sheetViews>
  <sheetFormatPr baseColWidth="10" defaultColWidth="11.42578125" defaultRowHeight="12.75" customHeight="1" x14ac:dyDescent="0.25"/>
  <cols>
    <col min="1" max="1" width="7.42578125" style="75" customWidth="1"/>
    <col min="2" max="5" width="14.5703125" style="75" customWidth="1"/>
    <col min="6" max="6" width="13.5703125" style="75" customWidth="1"/>
    <col min="7" max="16384" width="11.42578125" style="75"/>
  </cols>
  <sheetData>
    <row r="1" spans="1:14" s="74" customFormat="1" ht="18.75" customHeight="1" x14ac:dyDescent="0.2">
      <c r="A1" s="178" t="s">
        <v>136</v>
      </c>
      <c r="B1" s="151"/>
      <c r="C1" s="151"/>
      <c r="D1" s="151"/>
      <c r="E1" s="151"/>
      <c r="F1" s="151"/>
      <c r="G1" s="151"/>
      <c r="H1" s="151"/>
      <c r="I1" s="151"/>
      <c r="J1" s="151"/>
      <c r="K1" s="152"/>
      <c r="L1" s="177"/>
      <c r="M1" s="74" t="s">
        <v>155</v>
      </c>
      <c r="N1" s="74" t="s">
        <v>157</v>
      </c>
    </row>
    <row r="2" spans="1:14" ht="12.75" customHeight="1" x14ac:dyDescent="0.25">
      <c r="A2" s="140"/>
      <c r="B2" s="173" t="s">
        <v>128</v>
      </c>
      <c r="C2" s="173" t="s">
        <v>140</v>
      </c>
      <c r="D2" s="173" t="s">
        <v>145</v>
      </c>
      <c r="E2" s="173" t="s">
        <v>129</v>
      </c>
      <c r="F2" s="173" t="s">
        <v>155</v>
      </c>
      <c r="G2" s="173" t="s">
        <v>157</v>
      </c>
      <c r="H2" s="173"/>
      <c r="I2" s="173"/>
      <c r="J2" s="173"/>
      <c r="K2" s="174"/>
      <c r="L2" s="313" t="s">
        <v>134</v>
      </c>
      <c r="M2" s="218">
        <f>SUM(M3:M14)</f>
        <v>70.599999999999994</v>
      </c>
      <c r="N2" s="218">
        <f>SUM(N3:N14)</f>
        <v>4840</v>
      </c>
    </row>
    <row r="3" spans="1:14" ht="12.75" customHeight="1" x14ac:dyDescent="0.25">
      <c r="A3" s="147" t="s">
        <v>13</v>
      </c>
      <c r="B3" s="145">
        <v>0.8</v>
      </c>
      <c r="C3" s="185">
        <v>0.9</v>
      </c>
      <c r="D3" s="185">
        <f>C3-(C3-0.8)/2</f>
        <v>0.85000000000000009</v>
      </c>
      <c r="E3" s="185">
        <v>1.3</v>
      </c>
      <c r="F3" s="185">
        <f>M3/$M$2</f>
        <v>3.5410764872521247E-2</v>
      </c>
      <c r="G3" s="185">
        <f>N3/$N$2</f>
        <v>6.8181818181818177E-2</v>
      </c>
      <c r="H3" s="185"/>
      <c r="I3" s="185"/>
      <c r="J3" s="185"/>
      <c r="K3" s="175"/>
      <c r="L3" s="313"/>
      <c r="M3" s="75">
        <v>2.5</v>
      </c>
      <c r="N3" s="75">
        <v>330</v>
      </c>
    </row>
    <row r="4" spans="1:14" ht="12.75" customHeight="1" x14ac:dyDescent="0.25">
      <c r="A4" s="147" t="s">
        <v>14</v>
      </c>
      <c r="B4" s="145">
        <v>0.8</v>
      </c>
      <c r="C4" s="185">
        <v>0.9</v>
      </c>
      <c r="D4" s="185">
        <f t="shared" ref="D4:D14" si="0">C4-(C4-0.8)/2</f>
        <v>0.85000000000000009</v>
      </c>
      <c r="E4" s="185">
        <v>1.3</v>
      </c>
      <c r="F4" s="185">
        <f t="shared" ref="F4:F14" si="1">M4/$M$2</f>
        <v>2.6912181303116147E-2</v>
      </c>
      <c r="G4" s="185">
        <f t="shared" ref="G4:G14" si="2">N4/$N$2</f>
        <v>5.578512396694215E-2</v>
      </c>
      <c r="H4" s="185"/>
      <c r="I4" s="185"/>
      <c r="J4" s="185"/>
      <c r="K4" s="175"/>
      <c r="L4" s="313"/>
      <c r="M4" s="75">
        <v>1.9</v>
      </c>
      <c r="N4" s="75">
        <v>270</v>
      </c>
    </row>
    <row r="5" spans="1:14" ht="12.75" customHeight="1" x14ac:dyDescent="0.25">
      <c r="A5" s="147" t="s">
        <v>15</v>
      </c>
      <c r="B5" s="145">
        <v>0.8</v>
      </c>
      <c r="C5" s="185">
        <v>0.85</v>
      </c>
      <c r="D5" s="185">
        <f t="shared" si="0"/>
        <v>0.82499999999999996</v>
      </c>
      <c r="E5" s="185">
        <v>1.2</v>
      </c>
      <c r="F5" s="185">
        <f t="shared" si="1"/>
        <v>1.8413597733711051E-2</v>
      </c>
      <c r="G5" s="185">
        <f t="shared" si="2"/>
        <v>6.1983471074380167E-2</v>
      </c>
      <c r="H5" s="185"/>
      <c r="I5" s="185"/>
      <c r="J5" s="185"/>
      <c r="K5" s="175"/>
      <c r="L5" s="313"/>
      <c r="M5" s="75">
        <v>1.3</v>
      </c>
      <c r="N5" s="75">
        <v>300</v>
      </c>
    </row>
    <row r="6" spans="1:14" ht="12.75" customHeight="1" x14ac:dyDescent="0.25">
      <c r="A6" s="147" t="s">
        <v>0</v>
      </c>
      <c r="B6" s="145">
        <v>0.7</v>
      </c>
      <c r="C6" s="185">
        <v>0.8</v>
      </c>
      <c r="D6" s="185">
        <f t="shared" si="0"/>
        <v>0.8</v>
      </c>
      <c r="E6" s="185">
        <v>1</v>
      </c>
      <c r="F6" s="185">
        <f t="shared" si="1"/>
        <v>7.2237960339943341E-2</v>
      </c>
      <c r="G6" s="185">
        <f t="shared" si="2"/>
        <v>7.43801652892562E-2</v>
      </c>
      <c r="H6" s="185"/>
      <c r="I6" s="185"/>
      <c r="J6" s="185"/>
      <c r="K6" s="175"/>
      <c r="L6" s="313"/>
      <c r="M6" s="75">
        <v>5.0999999999999996</v>
      </c>
      <c r="N6" s="75">
        <v>360</v>
      </c>
    </row>
    <row r="7" spans="1:14" ht="12.75" customHeight="1" x14ac:dyDescent="0.25">
      <c r="A7" s="147" t="s">
        <v>6</v>
      </c>
      <c r="B7" s="145">
        <v>0.7</v>
      </c>
      <c r="C7" s="185">
        <v>0.75</v>
      </c>
      <c r="D7" s="185">
        <f t="shared" si="0"/>
        <v>0.77500000000000002</v>
      </c>
      <c r="E7" s="185">
        <v>0.9</v>
      </c>
      <c r="F7" s="185">
        <f t="shared" si="1"/>
        <v>0.21671388101983005</v>
      </c>
      <c r="G7" s="185">
        <f t="shared" si="2"/>
        <v>0.11363636363636363</v>
      </c>
      <c r="H7" s="185"/>
      <c r="I7" s="185"/>
      <c r="J7" s="185"/>
      <c r="K7" s="175"/>
      <c r="L7" s="313"/>
      <c r="M7" s="75">
        <v>15.3</v>
      </c>
      <c r="N7" s="75">
        <v>550</v>
      </c>
    </row>
    <row r="8" spans="1:14" ht="12.75" customHeight="1" x14ac:dyDescent="0.25">
      <c r="A8" s="147" t="s">
        <v>1</v>
      </c>
      <c r="B8" s="145">
        <v>0.6</v>
      </c>
      <c r="C8" s="185">
        <v>0.7</v>
      </c>
      <c r="D8" s="185">
        <f t="shared" si="0"/>
        <v>0.75</v>
      </c>
      <c r="E8" s="185">
        <v>0.7</v>
      </c>
      <c r="F8" s="185">
        <f t="shared" si="1"/>
        <v>0.17988668555240794</v>
      </c>
      <c r="G8" s="185">
        <f t="shared" si="2"/>
        <v>0.1115702479338843</v>
      </c>
      <c r="H8" s="185"/>
      <c r="I8" s="185"/>
      <c r="J8" s="185"/>
      <c r="K8" s="175"/>
      <c r="L8" s="313"/>
      <c r="M8" s="75">
        <v>12.7</v>
      </c>
      <c r="N8" s="75">
        <v>540</v>
      </c>
    </row>
    <row r="9" spans="1:14" ht="12.75" customHeight="1" x14ac:dyDescent="0.25">
      <c r="A9" s="147" t="s">
        <v>2</v>
      </c>
      <c r="B9" s="145">
        <v>0.6</v>
      </c>
      <c r="C9" s="185">
        <v>0.7</v>
      </c>
      <c r="D9" s="185">
        <f t="shared" si="0"/>
        <v>0.75</v>
      </c>
      <c r="E9" s="185">
        <v>0.7</v>
      </c>
      <c r="F9" s="185">
        <f t="shared" si="1"/>
        <v>0.10764872521246459</v>
      </c>
      <c r="G9" s="185">
        <f t="shared" si="2"/>
        <v>0.11983471074380166</v>
      </c>
      <c r="H9" s="185"/>
      <c r="I9" s="185"/>
      <c r="J9" s="185"/>
      <c r="K9" s="175"/>
      <c r="L9" s="313"/>
      <c r="M9" s="75">
        <v>7.6</v>
      </c>
      <c r="N9" s="75">
        <v>580</v>
      </c>
    </row>
    <row r="10" spans="1:14" ht="12.75" customHeight="1" x14ac:dyDescent="0.25">
      <c r="A10" s="147" t="s">
        <v>3</v>
      </c>
      <c r="B10" s="145">
        <v>0.6</v>
      </c>
      <c r="C10" s="185">
        <v>0.7</v>
      </c>
      <c r="D10" s="185">
        <f t="shared" si="0"/>
        <v>0.75</v>
      </c>
      <c r="E10" s="185">
        <v>0.7</v>
      </c>
      <c r="F10" s="185">
        <f t="shared" si="1"/>
        <v>9.0651558073654409E-2</v>
      </c>
      <c r="G10" s="185">
        <f t="shared" si="2"/>
        <v>0.10330578512396695</v>
      </c>
      <c r="H10" s="185"/>
      <c r="I10" s="185"/>
      <c r="J10" s="185"/>
      <c r="K10" s="175"/>
      <c r="L10" s="313"/>
      <c r="M10" s="75">
        <v>6.4</v>
      </c>
      <c r="N10" s="75">
        <v>500</v>
      </c>
    </row>
    <row r="11" spans="1:14" ht="12.75" customHeight="1" x14ac:dyDescent="0.25">
      <c r="A11" s="147" t="s">
        <v>4</v>
      </c>
      <c r="B11" s="145">
        <v>0.6</v>
      </c>
      <c r="C11" s="185">
        <v>0.75</v>
      </c>
      <c r="D11" s="185">
        <f t="shared" si="0"/>
        <v>0.77500000000000002</v>
      </c>
      <c r="E11" s="185">
        <v>0.9</v>
      </c>
      <c r="F11" s="185">
        <f t="shared" si="1"/>
        <v>9.0651558073654409E-2</v>
      </c>
      <c r="G11" s="185">
        <f t="shared" si="2"/>
        <v>8.8842975206611566E-2</v>
      </c>
      <c r="H11" s="185"/>
      <c r="I11" s="185"/>
      <c r="J11" s="185"/>
      <c r="K11" s="175"/>
      <c r="L11" s="313"/>
      <c r="M11" s="75">
        <v>6.4</v>
      </c>
      <c r="N11" s="75">
        <v>430</v>
      </c>
    </row>
    <row r="12" spans="1:14" ht="12.75" customHeight="1" x14ac:dyDescent="0.25">
      <c r="A12" s="147" t="s">
        <v>7</v>
      </c>
      <c r="B12" s="145">
        <v>0.7</v>
      </c>
      <c r="C12" s="185">
        <v>0.8</v>
      </c>
      <c r="D12" s="185">
        <f t="shared" si="0"/>
        <v>0.8</v>
      </c>
      <c r="E12" s="185">
        <v>1</v>
      </c>
      <c r="F12" s="185">
        <f t="shared" si="1"/>
        <v>7.2237960339943341E-2</v>
      </c>
      <c r="G12" s="185">
        <f t="shared" si="2"/>
        <v>7.6446280991735532E-2</v>
      </c>
      <c r="H12" s="185"/>
      <c r="I12" s="185"/>
      <c r="J12" s="185"/>
      <c r="K12" s="175"/>
      <c r="L12" s="313"/>
      <c r="M12" s="75">
        <v>5.0999999999999996</v>
      </c>
      <c r="N12" s="75">
        <v>370</v>
      </c>
    </row>
    <row r="13" spans="1:14" ht="12.75" customHeight="1" x14ac:dyDescent="0.25">
      <c r="A13" s="147" t="s">
        <v>5</v>
      </c>
      <c r="B13" s="145">
        <v>0.7</v>
      </c>
      <c r="C13" s="185">
        <v>0.9</v>
      </c>
      <c r="D13" s="185">
        <f t="shared" si="0"/>
        <v>0.85000000000000009</v>
      </c>
      <c r="E13" s="185">
        <v>1</v>
      </c>
      <c r="F13" s="185">
        <f t="shared" si="1"/>
        <v>5.3824362606232294E-2</v>
      </c>
      <c r="G13" s="185">
        <f t="shared" si="2"/>
        <v>6.8181818181818177E-2</v>
      </c>
      <c r="H13" s="185"/>
      <c r="I13" s="185"/>
      <c r="J13" s="185"/>
      <c r="K13" s="175"/>
      <c r="L13" s="313"/>
      <c r="M13" s="75">
        <v>3.8</v>
      </c>
      <c r="N13" s="75">
        <v>330</v>
      </c>
    </row>
    <row r="14" spans="1:14" ht="12.75" customHeight="1" x14ac:dyDescent="0.25">
      <c r="A14" s="148" t="s">
        <v>8</v>
      </c>
      <c r="B14" s="149">
        <v>0.7</v>
      </c>
      <c r="C14" s="186">
        <v>0.9</v>
      </c>
      <c r="D14" s="186">
        <f t="shared" si="0"/>
        <v>0.85000000000000009</v>
      </c>
      <c r="E14" s="186">
        <v>1.3</v>
      </c>
      <c r="F14" s="186">
        <f t="shared" si="1"/>
        <v>3.5410764872521247E-2</v>
      </c>
      <c r="G14" s="186">
        <f t="shared" si="2"/>
        <v>5.7851239669421489E-2</v>
      </c>
      <c r="H14" s="186"/>
      <c r="I14" s="186"/>
      <c r="J14" s="186"/>
      <c r="K14" s="176"/>
      <c r="L14" s="313"/>
      <c r="M14" s="75">
        <v>2.5</v>
      </c>
      <c r="N14" s="75">
        <v>280</v>
      </c>
    </row>
    <row r="15" spans="1:14" ht="12.75" customHeight="1" x14ac:dyDescent="0.25">
      <c r="F15" s="208"/>
    </row>
    <row r="18" spans="1:9" ht="12.75" customHeight="1" x14ac:dyDescent="0.25">
      <c r="A18" s="217"/>
      <c r="B18" s="217"/>
      <c r="C18" s="217"/>
      <c r="D18" s="217"/>
      <c r="E18" s="217"/>
      <c r="F18" s="217"/>
      <c r="G18" s="217"/>
      <c r="H18" s="217"/>
      <c r="I18" s="217"/>
    </row>
    <row r="19" spans="1:9" ht="12.75" customHeight="1" x14ac:dyDescent="0.25">
      <c r="A19" s="217"/>
      <c r="B19" s="217"/>
      <c r="C19" s="217"/>
      <c r="D19" s="217"/>
      <c r="E19" s="217"/>
      <c r="F19" s="217"/>
      <c r="G19" s="217"/>
      <c r="H19" s="217"/>
      <c r="I19" s="217"/>
    </row>
    <row r="20" spans="1:9" ht="12.75" customHeight="1" x14ac:dyDescent="0.25">
      <c r="A20" s="217"/>
      <c r="B20" s="217"/>
      <c r="C20" s="217"/>
      <c r="D20" s="217"/>
      <c r="E20" s="217"/>
      <c r="F20" s="217"/>
      <c r="G20" s="217"/>
      <c r="H20" s="217"/>
      <c r="I20" s="217"/>
    </row>
    <row r="21" spans="1:9" ht="12.75" customHeight="1" x14ac:dyDescent="0.25">
      <c r="A21" s="217"/>
      <c r="B21" s="217"/>
      <c r="C21" s="217"/>
      <c r="D21" s="217"/>
      <c r="E21" s="217"/>
      <c r="F21" s="217"/>
      <c r="G21" s="217"/>
      <c r="H21" s="217"/>
      <c r="I21" s="217"/>
    </row>
    <row r="22" spans="1:9" ht="12.75" customHeight="1" x14ac:dyDescent="0.25">
      <c r="A22" s="217"/>
      <c r="B22" s="217"/>
      <c r="C22" s="217"/>
      <c r="D22" s="217"/>
      <c r="E22" s="217"/>
      <c r="F22" s="217"/>
      <c r="G22" s="217"/>
      <c r="H22" s="217"/>
      <c r="I22" s="217"/>
    </row>
    <row r="23" spans="1:9" ht="12.75" customHeight="1" x14ac:dyDescent="0.25">
      <c r="A23" s="217"/>
      <c r="B23" s="217"/>
      <c r="C23" s="217"/>
      <c r="D23" s="217"/>
      <c r="E23" s="217"/>
      <c r="F23" s="217"/>
      <c r="G23" s="217"/>
      <c r="H23" s="217"/>
      <c r="I23" s="217"/>
    </row>
    <row r="24" spans="1:9" ht="12.75" customHeight="1" x14ac:dyDescent="0.25">
      <c r="A24" s="217"/>
      <c r="B24" s="217"/>
      <c r="C24" s="217"/>
      <c r="D24" s="217"/>
      <c r="E24" s="217"/>
      <c r="F24" s="217"/>
      <c r="G24" s="217"/>
      <c r="H24" s="217"/>
      <c r="I24" s="217"/>
    </row>
    <row r="25" spans="1:9" ht="12.75" customHeight="1" x14ac:dyDescent="0.25">
      <c r="A25" s="217"/>
      <c r="B25" s="217"/>
      <c r="C25" s="217"/>
      <c r="D25" s="217"/>
      <c r="E25" s="217"/>
      <c r="F25" s="217"/>
      <c r="G25" s="217"/>
      <c r="H25" s="217"/>
      <c r="I25" s="217"/>
    </row>
    <row r="26" spans="1:9" ht="12.75" customHeight="1" x14ac:dyDescent="0.25">
      <c r="A26" s="217"/>
      <c r="B26" s="217"/>
      <c r="C26" s="217"/>
      <c r="D26" s="217"/>
      <c r="E26" s="217"/>
      <c r="F26" s="217"/>
      <c r="G26" s="217"/>
      <c r="H26" s="217"/>
      <c r="I26" s="217"/>
    </row>
    <row r="27" spans="1:9" ht="12.75" customHeight="1" x14ac:dyDescent="0.25">
      <c r="A27" s="217"/>
      <c r="B27" s="217"/>
      <c r="C27" s="217"/>
      <c r="D27" s="217"/>
      <c r="E27" s="217"/>
      <c r="F27" s="217"/>
      <c r="G27" s="217"/>
      <c r="H27" s="217"/>
      <c r="I27" s="217"/>
    </row>
    <row r="28" spans="1:9" ht="12.75" customHeight="1" x14ac:dyDescent="0.25">
      <c r="A28" s="217"/>
      <c r="B28" s="217"/>
      <c r="C28" s="217"/>
      <c r="D28" s="217"/>
      <c r="E28" s="217"/>
      <c r="F28" s="217"/>
      <c r="G28" s="217"/>
      <c r="H28" s="217"/>
      <c r="I28" s="217"/>
    </row>
    <row r="29" spans="1:9" ht="12.75" customHeight="1" x14ac:dyDescent="0.25">
      <c r="A29" s="217"/>
      <c r="B29" s="217"/>
      <c r="C29" s="217"/>
      <c r="D29" s="217"/>
      <c r="E29" s="217"/>
      <c r="F29" s="217"/>
      <c r="G29" s="217"/>
      <c r="H29" s="217"/>
      <c r="I29" s="217"/>
    </row>
    <row r="30" spans="1:9" ht="12.75" customHeight="1" x14ac:dyDescent="0.25">
      <c r="A30" s="217"/>
      <c r="B30" s="217"/>
      <c r="C30" s="217"/>
      <c r="D30" s="217"/>
      <c r="E30" s="217"/>
      <c r="F30" s="217"/>
      <c r="G30" s="217"/>
      <c r="H30" s="217"/>
      <c r="I30" s="217"/>
    </row>
    <row r="31" spans="1:9" ht="12.75" customHeight="1" x14ac:dyDescent="0.25">
      <c r="A31" s="217"/>
      <c r="B31" s="217"/>
      <c r="C31" s="217"/>
      <c r="D31" s="217"/>
      <c r="E31" s="217"/>
      <c r="F31" s="217"/>
      <c r="G31" s="217"/>
      <c r="H31" s="217"/>
      <c r="I31" s="217"/>
    </row>
    <row r="32" spans="1:9" ht="12.75" customHeight="1" x14ac:dyDescent="0.25">
      <c r="A32" s="217"/>
      <c r="B32" s="217"/>
      <c r="C32" s="217"/>
      <c r="D32" s="217"/>
      <c r="E32" s="217"/>
      <c r="F32" s="217"/>
      <c r="G32" s="217"/>
      <c r="H32" s="217"/>
      <c r="I32" s="217"/>
    </row>
    <row r="33" spans="1:9" ht="12.75" customHeight="1" x14ac:dyDescent="0.25">
      <c r="A33" s="217"/>
      <c r="B33" s="217"/>
      <c r="C33" s="217"/>
      <c r="D33" s="217"/>
      <c r="E33" s="217"/>
      <c r="F33" s="217"/>
      <c r="G33" s="217"/>
      <c r="H33" s="217"/>
      <c r="I33" s="217"/>
    </row>
    <row r="34" spans="1:9" ht="12.75" customHeight="1" x14ac:dyDescent="0.25">
      <c r="A34" s="217"/>
      <c r="B34" s="217"/>
      <c r="C34" s="217"/>
      <c r="D34" s="217"/>
      <c r="E34" s="217"/>
      <c r="F34" s="217"/>
      <c r="G34" s="217"/>
      <c r="H34" s="217"/>
      <c r="I34" s="217"/>
    </row>
    <row r="35" spans="1:9" ht="12.75" customHeight="1" x14ac:dyDescent="0.25">
      <c r="A35" s="217"/>
      <c r="B35" s="217"/>
      <c r="C35" s="217"/>
      <c r="D35" s="217"/>
      <c r="E35" s="217"/>
      <c r="F35" s="217"/>
      <c r="G35" s="217"/>
      <c r="H35" s="217"/>
      <c r="I35" s="217"/>
    </row>
    <row r="36" spans="1:9" ht="12.75" customHeight="1" x14ac:dyDescent="0.25">
      <c r="A36" s="217"/>
      <c r="B36" s="217"/>
      <c r="C36" s="217"/>
      <c r="D36" s="217"/>
      <c r="E36" s="217"/>
      <c r="F36" s="217"/>
      <c r="G36" s="217"/>
      <c r="H36" s="217"/>
      <c r="I36" s="217"/>
    </row>
    <row r="37" spans="1:9" ht="12.75" customHeight="1" x14ac:dyDescent="0.25">
      <c r="A37" s="217"/>
      <c r="B37" s="217"/>
      <c r="C37" s="217"/>
      <c r="D37" s="217"/>
      <c r="E37" s="217"/>
      <c r="F37" s="217"/>
      <c r="G37" s="217"/>
      <c r="H37" s="217"/>
      <c r="I37" s="217"/>
    </row>
    <row r="38" spans="1:9" ht="12.75" customHeight="1" x14ac:dyDescent="0.25">
      <c r="A38" s="217"/>
      <c r="B38" s="217"/>
      <c r="C38" s="217"/>
      <c r="D38" s="217"/>
      <c r="E38" s="217"/>
      <c r="F38" s="217"/>
      <c r="G38" s="217"/>
      <c r="H38" s="217"/>
      <c r="I38" s="217"/>
    </row>
  </sheetData>
  <mergeCells count="1">
    <mergeCell ref="L2:L14"/>
  </mergeCells>
  <phoneticPr fontId="3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1"/>
  </sheetPr>
  <dimension ref="A1:L27"/>
  <sheetViews>
    <sheetView workbookViewId="0">
      <selection activeCell="I16" sqref="I16"/>
    </sheetView>
  </sheetViews>
  <sheetFormatPr baseColWidth="10" defaultColWidth="11.42578125" defaultRowHeight="12.75" customHeight="1" x14ac:dyDescent="0.25"/>
  <cols>
    <col min="1" max="1" width="8.28515625" style="75" customWidth="1"/>
    <col min="2" max="5" width="6.5703125" style="75" customWidth="1"/>
    <col min="6" max="6" width="3.42578125" style="75" customWidth="1"/>
    <col min="7" max="16384" width="11.42578125" style="75"/>
  </cols>
  <sheetData>
    <row r="1" spans="1:10" s="74" customFormat="1" ht="18.75" customHeight="1" x14ac:dyDescent="0.25">
      <c r="A1" s="77" t="s">
        <v>141</v>
      </c>
      <c r="B1" s="77"/>
      <c r="C1" s="77"/>
      <c r="D1" s="77"/>
      <c r="E1" s="77"/>
      <c r="F1" s="75"/>
      <c r="G1" s="75"/>
    </row>
    <row r="2" spans="1:10" ht="12.75" customHeight="1" x14ac:dyDescent="0.25">
      <c r="A2" s="147"/>
      <c r="B2" s="145" t="s">
        <v>22</v>
      </c>
      <c r="C2" s="144" t="s">
        <v>53</v>
      </c>
      <c r="D2" s="145" t="s">
        <v>20</v>
      </c>
      <c r="E2" s="171" t="s">
        <v>158</v>
      </c>
    </row>
    <row r="3" spans="1:10" ht="12.75" customHeight="1" x14ac:dyDescent="0.25">
      <c r="A3" s="147" t="s">
        <v>18</v>
      </c>
      <c r="B3" s="145">
        <v>870</v>
      </c>
      <c r="C3" s="144">
        <v>2000</v>
      </c>
      <c r="D3" s="145"/>
      <c r="E3" s="171"/>
      <c r="F3" s="81"/>
    </row>
    <row r="4" spans="1:10" ht="12.75" customHeight="1" x14ac:dyDescent="0.25">
      <c r="A4" s="147" t="s">
        <v>48</v>
      </c>
      <c r="B4" s="145">
        <v>1000</v>
      </c>
      <c r="C4" s="144">
        <v>2000</v>
      </c>
      <c r="D4" s="145">
        <f>capa0!C50/capa0!C13*1000</f>
        <v>3152.1739130434785</v>
      </c>
      <c r="E4" s="171"/>
      <c r="F4" s="81"/>
      <c r="J4" s="76"/>
    </row>
    <row r="5" spans="1:10" ht="12.75" customHeight="1" x14ac:dyDescent="0.25">
      <c r="A5" s="147" t="s">
        <v>46</v>
      </c>
      <c r="B5" s="145">
        <v>870</v>
      </c>
      <c r="C5" s="144">
        <v>2200</v>
      </c>
      <c r="D5" s="145"/>
      <c r="E5" s="171"/>
      <c r="F5" s="81"/>
    </row>
    <row r="6" spans="1:10" ht="12.75" customHeight="1" x14ac:dyDescent="0.25">
      <c r="A6" s="147" t="s">
        <v>47</v>
      </c>
      <c r="B6" s="145">
        <v>900</v>
      </c>
      <c r="C6" s="144">
        <v>2100</v>
      </c>
      <c r="D6" s="145"/>
      <c r="E6" s="171"/>
      <c r="F6" s="81"/>
    </row>
    <row r="7" spans="1:10" ht="12.75" customHeight="1" x14ac:dyDescent="0.25">
      <c r="A7" s="147" t="s">
        <v>45</v>
      </c>
      <c r="B7" s="145">
        <v>850</v>
      </c>
      <c r="C7" s="144">
        <v>1900</v>
      </c>
      <c r="D7" s="145"/>
      <c r="E7" s="171"/>
      <c r="F7" s="81"/>
    </row>
    <row r="8" spans="1:10" ht="12.75" customHeight="1" x14ac:dyDescent="0.25">
      <c r="A8" s="147" t="s">
        <v>51</v>
      </c>
      <c r="B8" s="145">
        <v>830</v>
      </c>
      <c r="C8" s="144">
        <v>2400</v>
      </c>
      <c r="D8" s="145"/>
      <c r="E8" s="171"/>
      <c r="F8" s="81"/>
    </row>
    <row r="9" spans="1:10" ht="12.75" customHeight="1" x14ac:dyDescent="0.25">
      <c r="A9" s="147" t="s">
        <v>28</v>
      </c>
      <c r="B9" s="145">
        <v>850</v>
      </c>
      <c r="C9" s="144">
        <v>2200</v>
      </c>
      <c r="D9" s="145">
        <f>capa0!H50/capa0!H13*1000</f>
        <v>4890.5109489051101</v>
      </c>
      <c r="E9" s="171"/>
    </row>
    <row r="10" spans="1:10" ht="12.75" customHeight="1" x14ac:dyDescent="0.25">
      <c r="A10" s="147" t="s">
        <v>83</v>
      </c>
      <c r="B10" s="145">
        <v>900</v>
      </c>
      <c r="C10" s="144">
        <v>1900</v>
      </c>
      <c r="D10" s="145"/>
      <c r="E10" s="171"/>
      <c r="F10" s="81"/>
    </row>
    <row r="11" spans="1:10" ht="12.75" customHeight="1" x14ac:dyDescent="0.25">
      <c r="A11" s="147" t="s">
        <v>78</v>
      </c>
      <c r="B11" s="145">
        <v>1300</v>
      </c>
      <c r="C11" s="144">
        <v>2100</v>
      </c>
      <c r="D11" s="145"/>
      <c r="E11" s="171"/>
      <c r="F11" s="81"/>
    </row>
    <row r="12" spans="1:10" ht="12.75" customHeight="1" x14ac:dyDescent="0.25">
      <c r="A12" s="147" t="s">
        <v>82</v>
      </c>
      <c r="B12" s="145">
        <v>1100</v>
      </c>
      <c r="C12" s="144">
        <v>1900</v>
      </c>
      <c r="D12" s="145"/>
      <c r="E12" s="171"/>
      <c r="F12" s="81"/>
    </row>
    <row r="13" spans="1:10" ht="12.75" customHeight="1" x14ac:dyDescent="0.25">
      <c r="A13" s="147" t="s">
        <v>81</v>
      </c>
      <c r="B13" s="145">
        <v>960</v>
      </c>
      <c r="C13" s="144">
        <v>1900</v>
      </c>
      <c r="D13" s="145"/>
      <c r="E13" s="171"/>
    </row>
    <row r="14" spans="1:10" ht="12.75" customHeight="1" x14ac:dyDescent="0.25">
      <c r="A14" s="147" t="s">
        <v>49</v>
      </c>
      <c r="B14" s="145">
        <f>B9</f>
        <v>850</v>
      </c>
      <c r="C14" s="145">
        <v>2400</v>
      </c>
      <c r="D14" s="145">
        <f>capa0!M50/capa0!M13*1000</f>
        <v>4920</v>
      </c>
      <c r="E14" s="171"/>
    </row>
    <row r="15" spans="1:10" ht="12.75" customHeight="1" x14ac:dyDescent="0.25">
      <c r="A15" s="147" t="s">
        <v>169</v>
      </c>
      <c r="B15" s="145">
        <v>1600</v>
      </c>
      <c r="C15" s="145">
        <v>2500</v>
      </c>
      <c r="D15" s="145"/>
      <c r="E15" s="146"/>
    </row>
    <row r="16" spans="1:10" ht="12.75" customHeight="1" x14ac:dyDescent="0.25">
      <c r="A16" s="147"/>
      <c r="B16" s="145"/>
      <c r="C16" s="145"/>
      <c r="D16" s="145"/>
      <c r="E16" s="146"/>
    </row>
    <row r="17" spans="1:12" ht="12.75" customHeight="1" x14ac:dyDescent="0.25">
      <c r="A17" s="147"/>
      <c r="B17" s="145"/>
      <c r="C17" s="145"/>
      <c r="D17" s="145"/>
      <c r="E17" s="146"/>
    </row>
    <row r="18" spans="1:12" ht="12.75" customHeight="1" x14ac:dyDescent="0.25">
      <c r="A18" s="147"/>
      <c r="B18" s="145"/>
      <c r="C18" s="145"/>
      <c r="D18" s="145"/>
      <c r="E18" s="146"/>
    </row>
    <row r="19" spans="1:12" ht="12.75" customHeight="1" x14ac:dyDescent="0.25">
      <c r="A19" s="147"/>
      <c r="B19" s="145"/>
      <c r="C19" s="145"/>
      <c r="D19" s="145"/>
      <c r="E19" s="146"/>
    </row>
    <row r="20" spans="1:12" ht="12.75" customHeight="1" x14ac:dyDescent="0.25">
      <c r="A20" s="148"/>
      <c r="B20" s="149"/>
      <c r="C20" s="149"/>
      <c r="D20" s="149"/>
      <c r="E20" s="150"/>
    </row>
    <row r="21" spans="1:12" ht="12.75" customHeight="1" x14ac:dyDescent="0.25">
      <c r="A21" s="179" t="s">
        <v>132</v>
      </c>
      <c r="B21" s="179"/>
      <c r="C21" s="179"/>
      <c r="D21" s="179"/>
    </row>
    <row r="24" spans="1:12" ht="12.75" customHeight="1" x14ac:dyDescent="0.25">
      <c r="A24" s="128"/>
      <c r="B24" s="128"/>
      <c r="C24" s="128"/>
      <c r="D24" s="128"/>
      <c r="E24" s="129"/>
      <c r="F24" s="128"/>
    </row>
    <row r="26" spans="1:12" s="219" customFormat="1" ht="12.75" customHeight="1" x14ac:dyDescent="0.25">
      <c r="C26" s="75"/>
      <c r="D26" s="75"/>
      <c r="E26" s="75"/>
      <c r="F26" s="75"/>
      <c r="G26" s="75"/>
      <c r="H26" s="75"/>
      <c r="I26" s="75"/>
      <c r="J26" s="75"/>
      <c r="K26" s="75"/>
      <c r="L26" s="75"/>
    </row>
    <row r="27" spans="1:12" s="219" customFormat="1" ht="12.75" customHeight="1" x14ac:dyDescent="0.25">
      <c r="C27" s="75"/>
      <c r="D27" s="75"/>
      <c r="E27" s="75"/>
      <c r="F27" s="75"/>
      <c r="G27" s="75"/>
      <c r="H27" s="75"/>
      <c r="I27" s="75"/>
      <c r="J27" s="75"/>
      <c r="K27" s="75"/>
      <c r="L27" s="75"/>
    </row>
  </sheetData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47"/>
  </sheetPr>
  <dimension ref="A1:AG32"/>
  <sheetViews>
    <sheetView zoomScaleNormal="100" workbookViewId="0">
      <selection activeCell="U9" sqref="U9"/>
    </sheetView>
  </sheetViews>
  <sheetFormatPr baseColWidth="10" defaultColWidth="11.42578125" defaultRowHeight="12.75" x14ac:dyDescent="0.2"/>
  <cols>
    <col min="1" max="1" width="18.85546875" style="78" bestFit="1" customWidth="1"/>
    <col min="2" max="2" width="5.42578125" style="78" bestFit="1" customWidth="1"/>
    <col min="3" max="32" width="5" style="78" customWidth="1"/>
    <col min="33" max="16384" width="11.42578125" style="78"/>
  </cols>
  <sheetData>
    <row r="1" spans="1:33" s="80" customFormat="1" ht="18.75" customHeight="1" x14ac:dyDescent="0.2">
      <c r="A1" s="308" t="s">
        <v>126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14"/>
    </row>
    <row r="2" spans="1:33" ht="30" x14ac:dyDescent="0.25">
      <c r="A2" s="181"/>
      <c r="B2" s="180" t="s">
        <v>75</v>
      </c>
      <c r="C2" s="141" t="s">
        <v>76</v>
      </c>
      <c r="D2" s="141" t="s">
        <v>51</v>
      </c>
      <c r="E2" s="141" t="s">
        <v>77</v>
      </c>
      <c r="F2" s="141" t="s">
        <v>78</v>
      </c>
      <c r="G2" s="141" t="s">
        <v>48</v>
      </c>
      <c r="H2" s="141" t="s">
        <v>47</v>
      </c>
      <c r="I2" s="141" t="s">
        <v>46</v>
      </c>
      <c r="J2" s="141" t="s">
        <v>79</v>
      </c>
      <c r="K2" s="141" t="s">
        <v>18</v>
      </c>
      <c r="L2" s="141" t="s">
        <v>73</v>
      </c>
      <c r="M2" s="141" t="s">
        <v>74</v>
      </c>
      <c r="N2" s="141" t="s">
        <v>49</v>
      </c>
      <c r="O2" s="141" t="s">
        <v>28</v>
      </c>
      <c r="P2" s="141" t="s">
        <v>80</v>
      </c>
      <c r="Q2" s="141" t="s">
        <v>81</v>
      </c>
      <c r="R2" s="141" t="s">
        <v>82</v>
      </c>
      <c r="S2" s="141" t="s">
        <v>83</v>
      </c>
      <c r="T2" s="141" t="s">
        <v>84</v>
      </c>
      <c r="U2" s="141" t="s">
        <v>45</v>
      </c>
      <c r="V2" s="141" t="s">
        <v>85</v>
      </c>
      <c r="W2" s="141" t="s">
        <v>86</v>
      </c>
      <c r="X2" s="141" t="s">
        <v>87</v>
      </c>
      <c r="Y2" s="141" t="s">
        <v>88</v>
      </c>
      <c r="Z2" s="141" t="s">
        <v>89</v>
      </c>
      <c r="AA2" s="141" t="s">
        <v>90</v>
      </c>
      <c r="AB2" s="141" t="s">
        <v>91</v>
      </c>
      <c r="AC2" s="141" t="s">
        <v>92</v>
      </c>
      <c r="AD2" s="141" t="s">
        <v>93</v>
      </c>
      <c r="AE2" s="141" t="s">
        <v>94</v>
      </c>
      <c r="AF2" s="142" t="s">
        <v>95</v>
      </c>
      <c r="AG2" s="307" t="s">
        <v>134</v>
      </c>
    </row>
    <row r="3" spans="1:33" ht="15" x14ac:dyDescent="0.25">
      <c r="A3" s="182" t="s">
        <v>96</v>
      </c>
      <c r="B3" s="147" t="s">
        <v>76</v>
      </c>
      <c r="C3" s="304"/>
      <c r="D3" s="145">
        <v>410</v>
      </c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6"/>
      <c r="AG3" s="307"/>
    </row>
    <row r="4" spans="1:33" ht="15" x14ac:dyDescent="0.25">
      <c r="A4" s="182" t="s">
        <v>97</v>
      </c>
      <c r="B4" s="147" t="s">
        <v>51</v>
      </c>
      <c r="C4" s="145">
        <v>80</v>
      </c>
      <c r="D4" s="304"/>
      <c r="E4" s="145"/>
      <c r="F4" s="145"/>
      <c r="G4" s="145">
        <v>2000</v>
      </c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6"/>
      <c r="AG4" s="307"/>
    </row>
    <row r="5" spans="1:33" ht="15" x14ac:dyDescent="0.25">
      <c r="A5" s="182" t="s">
        <v>98</v>
      </c>
      <c r="B5" s="147" t="s">
        <v>77</v>
      </c>
      <c r="C5" s="145"/>
      <c r="D5" s="145"/>
      <c r="E5" s="304"/>
      <c r="F5" s="145">
        <v>1200</v>
      </c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6"/>
      <c r="AG5" s="307"/>
    </row>
    <row r="6" spans="1:33" ht="15" x14ac:dyDescent="0.25">
      <c r="A6" s="182" t="s">
        <v>99</v>
      </c>
      <c r="B6" s="147" t="s">
        <v>78</v>
      </c>
      <c r="C6" s="145"/>
      <c r="D6" s="145"/>
      <c r="E6" s="145">
        <v>1200</v>
      </c>
      <c r="F6" s="304"/>
      <c r="G6" s="145">
        <v>1200</v>
      </c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6"/>
      <c r="AG6" s="307"/>
    </row>
    <row r="7" spans="1:33" ht="15" x14ac:dyDescent="0.25">
      <c r="A7" s="182" t="s">
        <v>100</v>
      </c>
      <c r="B7" s="147" t="s">
        <v>48</v>
      </c>
      <c r="C7" s="145"/>
      <c r="D7" s="145">
        <v>2000</v>
      </c>
      <c r="E7" s="145"/>
      <c r="F7" s="145">
        <v>500</v>
      </c>
      <c r="G7" s="304"/>
      <c r="H7" s="145">
        <v>1300</v>
      </c>
      <c r="I7" s="145"/>
      <c r="J7" s="145"/>
      <c r="K7" s="145">
        <v>3200</v>
      </c>
      <c r="L7" s="145"/>
      <c r="M7" s="145"/>
      <c r="N7" s="145"/>
      <c r="O7" s="145"/>
      <c r="P7" s="145"/>
      <c r="Q7" s="145">
        <v>1100</v>
      </c>
      <c r="R7" s="145">
        <v>870</v>
      </c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6"/>
      <c r="AG7" s="307"/>
    </row>
    <row r="8" spans="1:33" ht="15" x14ac:dyDescent="0.25">
      <c r="A8" s="182" t="s">
        <v>101</v>
      </c>
      <c r="B8" s="147" t="s">
        <v>47</v>
      </c>
      <c r="C8" s="145"/>
      <c r="D8" s="145"/>
      <c r="E8" s="145"/>
      <c r="F8" s="145"/>
      <c r="G8" s="145">
        <v>2900</v>
      </c>
      <c r="H8" s="304"/>
      <c r="I8" s="145">
        <v>2200</v>
      </c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6"/>
      <c r="AG8" s="307"/>
    </row>
    <row r="9" spans="1:33" ht="15" x14ac:dyDescent="0.25">
      <c r="A9" s="182" t="s">
        <v>102</v>
      </c>
      <c r="B9" s="147" t="s">
        <v>46</v>
      </c>
      <c r="C9" s="145"/>
      <c r="D9" s="145"/>
      <c r="E9" s="145"/>
      <c r="F9" s="145"/>
      <c r="G9" s="145"/>
      <c r="H9" s="145">
        <v>2300</v>
      </c>
      <c r="I9" s="304"/>
      <c r="J9" s="145"/>
      <c r="K9" s="145">
        <v>4000</v>
      </c>
      <c r="L9" s="145"/>
      <c r="M9" s="145"/>
      <c r="N9" s="145">
        <v>700</v>
      </c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6"/>
      <c r="AG9" s="307"/>
    </row>
    <row r="10" spans="1:33" ht="15" x14ac:dyDescent="0.25">
      <c r="A10" s="182" t="s">
        <v>103</v>
      </c>
      <c r="B10" s="147" t="s">
        <v>79</v>
      </c>
      <c r="C10" s="145"/>
      <c r="D10" s="145"/>
      <c r="E10" s="145"/>
      <c r="F10" s="145"/>
      <c r="G10" s="145"/>
      <c r="H10" s="145"/>
      <c r="I10" s="145"/>
      <c r="J10" s="304"/>
      <c r="K10" s="145">
        <v>980</v>
      </c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6"/>
      <c r="AG10" s="307"/>
    </row>
    <row r="11" spans="1:33" ht="15" x14ac:dyDescent="0.25">
      <c r="A11" s="182" t="s">
        <v>62</v>
      </c>
      <c r="B11" s="147" t="s">
        <v>18</v>
      </c>
      <c r="C11" s="145"/>
      <c r="D11" s="145"/>
      <c r="E11" s="145"/>
      <c r="F11" s="145"/>
      <c r="G11" s="145">
        <v>2600</v>
      </c>
      <c r="H11" s="145"/>
      <c r="I11" s="145">
        <v>3900</v>
      </c>
      <c r="J11" s="145">
        <v>980</v>
      </c>
      <c r="K11" s="304"/>
      <c r="L11" s="145">
        <v>1500</v>
      </c>
      <c r="M11" s="145">
        <v>555</v>
      </c>
      <c r="N11" s="145"/>
      <c r="O11" s="279">
        <f>600+AVERAGE((L11+M11),(O12+O13))</f>
        <v>2617.5</v>
      </c>
      <c r="P11" s="145"/>
      <c r="Q11" s="145">
        <v>4400</v>
      </c>
      <c r="R11" s="145"/>
      <c r="S11" s="145">
        <v>1600</v>
      </c>
      <c r="T11" s="145"/>
      <c r="U11" s="145">
        <v>1200</v>
      </c>
      <c r="V11" s="145">
        <v>2100</v>
      </c>
      <c r="W11" s="145"/>
      <c r="X11" s="145"/>
      <c r="Y11" s="145"/>
      <c r="Z11" s="145"/>
      <c r="AA11" s="145"/>
      <c r="AB11" s="145"/>
      <c r="AC11" s="145"/>
      <c r="AD11" s="145"/>
      <c r="AE11" s="145"/>
      <c r="AF11" s="146"/>
      <c r="AG11" s="307"/>
    </row>
    <row r="12" spans="1:33" ht="15" x14ac:dyDescent="0.25">
      <c r="A12" s="182" t="s">
        <v>104</v>
      </c>
      <c r="B12" s="147" t="s">
        <v>73</v>
      </c>
      <c r="C12" s="145"/>
      <c r="D12" s="145"/>
      <c r="E12" s="145"/>
      <c r="F12" s="145"/>
      <c r="G12" s="145"/>
      <c r="H12" s="145"/>
      <c r="I12" s="145"/>
      <c r="J12" s="145"/>
      <c r="K12" s="145">
        <v>950</v>
      </c>
      <c r="L12" s="304"/>
      <c r="M12" s="145"/>
      <c r="N12" s="145">
        <v>950</v>
      </c>
      <c r="O12" s="145">
        <v>680</v>
      </c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6"/>
      <c r="AG12" s="307"/>
    </row>
    <row r="13" spans="1:33" ht="15" x14ac:dyDescent="0.25">
      <c r="A13" s="182" t="s">
        <v>105</v>
      </c>
      <c r="B13" s="147" t="s">
        <v>74</v>
      </c>
      <c r="C13" s="145"/>
      <c r="D13" s="145"/>
      <c r="E13" s="145"/>
      <c r="F13" s="145"/>
      <c r="G13" s="145"/>
      <c r="H13" s="145"/>
      <c r="I13" s="145"/>
      <c r="J13" s="145"/>
      <c r="K13" s="145">
        <v>550</v>
      </c>
      <c r="L13" s="145"/>
      <c r="M13" s="304"/>
      <c r="N13" s="254"/>
      <c r="O13" s="254">
        <v>1300</v>
      </c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6"/>
      <c r="AG13" s="307"/>
    </row>
    <row r="14" spans="1:33" ht="15" x14ac:dyDescent="0.25">
      <c r="A14" s="182" t="s">
        <v>106</v>
      </c>
      <c r="B14" s="147" t="s">
        <v>49</v>
      </c>
      <c r="C14" s="145"/>
      <c r="D14" s="145"/>
      <c r="E14" s="145"/>
      <c r="F14" s="145"/>
      <c r="G14" s="145"/>
      <c r="H14" s="145"/>
      <c r="I14" s="145">
        <v>700</v>
      </c>
      <c r="J14" s="145"/>
      <c r="K14" s="145"/>
      <c r="L14" s="145">
        <v>950</v>
      </c>
      <c r="M14" s="145"/>
      <c r="N14" s="304"/>
      <c r="O14" s="254">
        <f>3700</f>
        <v>3700</v>
      </c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6"/>
      <c r="AG14" s="307"/>
    </row>
    <row r="15" spans="1:33" ht="15" x14ac:dyDescent="0.25">
      <c r="A15" s="182" t="s">
        <v>107</v>
      </c>
      <c r="B15" s="147" t="s">
        <v>28</v>
      </c>
      <c r="C15" s="145"/>
      <c r="D15" s="145"/>
      <c r="E15" s="145"/>
      <c r="F15" s="145"/>
      <c r="G15" s="145"/>
      <c r="H15" s="145"/>
      <c r="I15" s="145"/>
      <c r="J15" s="145"/>
      <c r="K15" s="279">
        <f>600+AVERAGE((K13+K12),(L15+M15))</f>
        <v>2570</v>
      </c>
      <c r="L15" s="145">
        <v>740</v>
      </c>
      <c r="M15" s="145">
        <v>1700</v>
      </c>
      <c r="N15" s="254">
        <f>3545</f>
        <v>3545</v>
      </c>
      <c r="O15" s="304"/>
      <c r="P15" s="145">
        <v>1650</v>
      </c>
      <c r="Q15" s="145"/>
      <c r="R15" s="145"/>
      <c r="S15" s="145"/>
      <c r="T15" s="145"/>
      <c r="U15" s="279">
        <f>O21</f>
        <v>600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6"/>
      <c r="AG15" s="307"/>
    </row>
    <row r="16" spans="1:33" ht="15" x14ac:dyDescent="0.25">
      <c r="A16" s="182" t="s">
        <v>108</v>
      </c>
      <c r="B16" s="147" t="s">
        <v>80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>
        <v>2050</v>
      </c>
      <c r="P16" s="304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6"/>
    </row>
    <row r="17" spans="1:32" ht="15" x14ac:dyDescent="0.25">
      <c r="A17" s="182" t="s">
        <v>109</v>
      </c>
      <c r="B17" s="147" t="s">
        <v>81</v>
      </c>
      <c r="C17" s="145"/>
      <c r="D17" s="145"/>
      <c r="E17" s="145"/>
      <c r="F17" s="145"/>
      <c r="G17" s="145">
        <v>3000</v>
      </c>
      <c r="H17" s="145"/>
      <c r="I17" s="145"/>
      <c r="J17" s="145"/>
      <c r="K17" s="145">
        <v>2060</v>
      </c>
      <c r="L17" s="145"/>
      <c r="M17" s="145"/>
      <c r="N17" s="145"/>
      <c r="O17" s="145"/>
      <c r="P17" s="145"/>
      <c r="Q17" s="304"/>
      <c r="R17" s="145">
        <v>1440</v>
      </c>
      <c r="S17" s="145">
        <v>540</v>
      </c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6"/>
    </row>
    <row r="18" spans="1:32" ht="15" x14ac:dyDescent="0.25">
      <c r="A18" s="182" t="s">
        <v>110</v>
      </c>
      <c r="B18" s="147" t="s">
        <v>82</v>
      </c>
      <c r="C18" s="145"/>
      <c r="D18" s="145"/>
      <c r="E18" s="145"/>
      <c r="F18" s="145"/>
      <c r="G18" s="145">
        <v>2400</v>
      </c>
      <c r="H18" s="145"/>
      <c r="I18" s="145"/>
      <c r="J18" s="145"/>
      <c r="K18" s="145"/>
      <c r="L18" s="145"/>
      <c r="M18" s="145"/>
      <c r="N18" s="145"/>
      <c r="O18" s="145"/>
      <c r="P18" s="145"/>
      <c r="Q18" s="145">
        <v>3460</v>
      </c>
      <c r="R18" s="304"/>
      <c r="S18" s="145">
        <v>200</v>
      </c>
      <c r="T18" s="145">
        <v>300</v>
      </c>
      <c r="U18" s="145"/>
      <c r="V18" s="145"/>
      <c r="W18" s="145"/>
      <c r="X18" s="145"/>
      <c r="Y18" s="145">
        <v>500</v>
      </c>
      <c r="Z18" s="145"/>
      <c r="AA18" s="145"/>
      <c r="AB18" s="145"/>
      <c r="AC18" s="145"/>
      <c r="AD18" s="145"/>
      <c r="AE18" s="145"/>
      <c r="AF18" s="146"/>
    </row>
    <row r="19" spans="1:32" ht="15" x14ac:dyDescent="0.25">
      <c r="A19" s="182" t="s">
        <v>111</v>
      </c>
      <c r="B19" s="147" t="s">
        <v>83</v>
      </c>
      <c r="C19" s="145"/>
      <c r="D19" s="145"/>
      <c r="E19" s="145"/>
      <c r="F19" s="145"/>
      <c r="G19" s="145"/>
      <c r="H19" s="145"/>
      <c r="I19" s="145"/>
      <c r="J19" s="145"/>
      <c r="K19" s="145">
        <v>1600</v>
      </c>
      <c r="L19" s="145"/>
      <c r="M19" s="145"/>
      <c r="N19" s="145"/>
      <c r="O19" s="145"/>
      <c r="P19" s="145"/>
      <c r="Q19" s="145">
        <v>1000</v>
      </c>
      <c r="R19" s="145">
        <v>70</v>
      </c>
      <c r="S19" s="304"/>
      <c r="T19" s="145">
        <v>900</v>
      </c>
      <c r="U19" s="145"/>
      <c r="V19" s="145">
        <v>800</v>
      </c>
      <c r="W19" s="145"/>
      <c r="X19" s="145">
        <v>350</v>
      </c>
      <c r="Y19" s="145"/>
      <c r="Z19" s="145"/>
      <c r="AA19" s="145"/>
      <c r="AB19" s="145"/>
      <c r="AC19" s="145"/>
      <c r="AD19" s="145"/>
      <c r="AE19" s="145"/>
      <c r="AF19" s="146"/>
    </row>
    <row r="20" spans="1:32" ht="15" x14ac:dyDescent="0.25">
      <c r="A20" s="182" t="s">
        <v>112</v>
      </c>
      <c r="B20" s="147" t="s">
        <v>84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>
        <v>120</v>
      </c>
      <c r="S20" s="145">
        <v>900</v>
      </c>
      <c r="T20" s="304"/>
      <c r="U20" s="145"/>
      <c r="V20" s="145"/>
      <c r="W20" s="145"/>
      <c r="X20" s="145"/>
      <c r="Y20" s="145"/>
      <c r="Z20" s="145"/>
      <c r="AA20" s="145">
        <v>700</v>
      </c>
      <c r="AB20" s="145"/>
      <c r="AC20" s="145"/>
      <c r="AD20" s="145"/>
      <c r="AE20" s="145"/>
      <c r="AF20" s="146"/>
    </row>
    <row r="21" spans="1:32" ht="15" x14ac:dyDescent="0.25">
      <c r="A21" s="182" t="s">
        <v>113</v>
      </c>
      <c r="B21" s="147" t="s">
        <v>45</v>
      </c>
      <c r="C21" s="145"/>
      <c r="D21" s="145"/>
      <c r="E21" s="145"/>
      <c r="F21" s="145"/>
      <c r="G21" s="145"/>
      <c r="H21" s="145"/>
      <c r="I21" s="145"/>
      <c r="J21" s="145"/>
      <c r="K21" s="145">
        <v>800</v>
      </c>
      <c r="L21" s="145"/>
      <c r="M21" s="145"/>
      <c r="N21" s="145"/>
      <c r="O21" s="145">
        <v>600</v>
      </c>
      <c r="P21" s="145"/>
      <c r="Q21" s="145"/>
      <c r="R21" s="145"/>
      <c r="S21" s="145"/>
      <c r="T21" s="145"/>
      <c r="U21" s="304"/>
      <c r="V21" s="145">
        <v>800</v>
      </c>
      <c r="W21" s="145">
        <v>500</v>
      </c>
      <c r="X21" s="145"/>
      <c r="Y21" s="145"/>
      <c r="Z21" s="145"/>
      <c r="AA21" s="145"/>
      <c r="AB21" s="145"/>
      <c r="AC21" s="145"/>
      <c r="AD21" s="145"/>
      <c r="AE21" s="145"/>
      <c r="AF21" s="146"/>
    </row>
    <row r="22" spans="1:32" ht="15" x14ac:dyDescent="0.25">
      <c r="A22" s="182" t="s">
        <v>114</v>
      </c>
      <c r="B22" s="147" t="s">
        <v>85</v>
      </c>
      <c r="C22" s="145"/>
      <c r="D22" s="145"/>
      <c r="E22" s="145"/>
      <c r="F22" s="145"/>
      <c r="G22" s="145"/>
      <c r="H22" s="145"/>
      <c r="I22" s="145"/>
      <c r="J22" s="145"/>
      <c r="K22" s="145">
        <v>800</v>
      </c>
      <c r="L22" s="145"/>
      <c r="M22" s="145"/>
      <c r="N22" s="145"/>
      <c r="O22" s="145"/>
      <c r="P22" s="145"/>
      <c r="Q22" s="145"/>
      <c r="R22" s="145"/>
      <c r="S22" s="145">
        <v>600</v>
      </c>
      <c r="T22" s="145"/>
      <c r="U22" s="145">
        <v>1900</v>
      </c>
      <c r="V22" s="304"/>
      <c r="W22" s="145">
        <v>1100</v>
      </c>
      <c r="X22" s="145"/>
      <c r="Y22" s="145"/>
      <c r="Z22" s="145"/>
      <c r="AA22" s="145"/>
      <c r="AB22" s="145"/>
      <c r="AC22" s="145"/>
      <c r="AD22" s="145"/>
      <c r="AE22" s="145"/>
      <c r="AF22" s="146"/>
    </row>
    <row r="23" spans="1:32" ht="15" x14ac:dyDescent="0.25">
      <c r="A23" s="182" t="s">
        <v>115</v>
      </c>
      <c r="B23" s="147" t="s">
        <v>86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>
        <v>600</v>
      </c>
      <c r="V23" s="145">
        <v>2100</v>
      </c>
      <c r="W23" s="304"/>
      <c r="X23" s="145">
        <v>500</v>
      </c>
      <c r="Y23" s="145"/>
      <c r="Z23" s="145"/>
      <c r="AA23" s="145"/>
      <c r="AB23" s="145"/>
      <c r="AC23" s="145"/>
      <c r="AD23" s="145"/>
      <c r="AE23" s="145"/>
      <c r="AF23" s="146"/>
    </row>
    <row r="24" spans="1:32" ht="15" x14ac:dyDescent="0.25">
      <c r="A24" s="182" t="s">
        <v>116</v>
      </c>
      <c r="B24" s="147" t="s">
        <v>87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>
        <v>500</v>
      </c>
      <c r="T24" s="145"/>
      <c r="U24" s="145"/>
      <c r="V24" s="145"/>
      <c r="W24" s="145">
        <v>1150</v>
      </c>
      <c r="X24" s="304"/>
      <c r="Y24" s="145"/>
      <c r="Z24" s="145">
        <v>500</v>
      </c>
      <c r="AA24" s="145">
        <v>500</v>
      </c>
      <c r="AB24" s="145"/>
      <c r="AC24" s="145">
        <v>600</v>
      </c>
      <c r="AD24" s="145"/>
      <c r="AE24" s="145"/>
      <c r="AF24" s="146"/>
    </row>
    <row r="25" spans="1:32" ht="15" x14ac:dyDescent="0.25">
      <c r="A25" s="182" t="s">
        <v>117</v>
      </c>
      <c r="B25" s="147" t="s">
        <v>88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>
        <v>500</v>
      </c>
      <c r="S25" s="145"/>
      <c r="T25" s="145"/>
      <c r="U25" s="145"/>
      <c r="V25" s="145"/>
      <c r="W25" s="145"/>
      <c r="X25" s="145"/>
      <c r="Y25" s="304"/>
      <c r="Z25" s="145"/>
      <c r="AA25" s="145"/>
      <c r="AB25" s="145"/>
      <c r="AC25" s="145"/>
      <c r="AD25" s="145"/>
      <c r="AE25" s="145">
        <v>250</v>
      </c>
      <c r="AF25" s="146">
        <v>800</v>
      </c>
    </row>
    <row r="26" spans="1:32" ht="15" x14ac:dyDescent="0.25">
      <c r="A26" s="182" t="s">
        <v>118</v>
      </c>
      <c r="B26" s="147" t="s">
        <v>89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>
        <v>600</v>
      </c>
      <c r="Y26" s="145"/>
      <c r="Z26" s="304"/>
      <c r="AA26" s="145"/>
      <c r="AB26" s="145"/>
      <c r="AC26" s="145">
        <v>300</v>
      </c>
      <c r="AD26" s="145"/>
      <c r="AE26" s="145"/>
      <c r="AF26" s="146">
        <v>400</v>
      </c>
    </row>
    <row r="27" spans="1:32" ht="15" x14ac:dyDescent="0.25">
      <c r="A27" s="182" t="s">
        <v>119</v>
      </c>
      <c r="B27" s="147" t="s">
        <v>90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>
        <v>800</v>
      </c>
      <c r="U27" s="145"/>
      <c r="V27" s="145"/>
      <c r="W27" s="145"/>
      <c r="X27" s="145">
        <v>1000</v>
      </c>
      <c r="Y27" s="145"/>
      <c r="Z27" s="145"/>
      <c r="AA27" s="304"/>
      <c r="AB27" s="145">
        <v>450</v>
      </c>
      <c r="AC27" s="145">
        <v>350</v>
      </c>
      <c r="AD27" s="145"/>
      <c r="AE27" s="145"/>
      <c r="AF27" s="146"/>
    </row>
    <row r="28" spans="1:32" ht="15" x14ac:dyDescent="0.25">
      <c r="A28" s="182" t="s">
        <v>120</v>
      </c>
      <c r="B28" s="147" t="s">
        <v>91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>
        <v>550</v>
      </c>
      <c r="AB28" s="304"/>
      <c r="AC28" s="145">
        <v>350</v>
      </c>
      <c r="AD28" s="145">
        <v>450</v>
      </c>
      <c r="AE28" s="145"/>
      <c r="AF28" s="146"/>
    </row>
    <row r="29" spans="1:32" ht="15" x14ac:dyDescent="0.25">
      <c r="A29" s="182" t="s">
        <v>121</v>
      </c>
      <c r="B29" s="147" t="s">
        <v>92</v>
      </c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>
        <v>600</v>
      </c>
      <c r="Y29" s="145"/>
      <c r="Z29" s="145">
        <v>600</v>
      </c>
      <c r="AA29" s="145">
        <v>400</v>
      </c>
      <c r="AB29" s="145">
        <v>500</v>
      </c>
      <c r="AC29" s="304"/>
      <c r="AD29" s="145">
        <v>400</v>
      </c>
      <c r="AE29" s="145">
        <v>200</v>
      </c>
      <c r="AF29" s="146">
        <v>400</v>
      </c>
    </row>
    <row r="30" spans="1:32" ht="15" x14ac:dyDescent="0.25">
      <c r="A30" s="182" t="s">
        <v>122</v>
      </c>
      <c r="B30" s="147" t="s">
        <v>93</v>
      </c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>
        <v>400</v>
      </c>
      <c r="AC30" s="145">
        <v>400</v>
      </c>
      <c r="AD30" s="304"/>
      <c r="AE30" s="145"/>
      <c r="AF30" s="146"/>
    </row>
    <row r="31" spans="1:32" ht="15" x14ac:dyDescent="0.25">
      <c r="A31" s="182" t="s">
        <v>123</v>
      </c>
      <c r="B31" s="147" t="s">
        <v>94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>
        <v>100</v>
      </c>
      <c r="Z31" s="145"/>
      <c r="AA31" s="145"/>
      <c r="AB31" s="145"/>
      <c r="AC31" s="145">
        <v>450</v>
      </c>
      <c r="AD31" s="145"/>
      <c r="AE31" s="304"/>
      <c r="AF31" s="146">
        <v>450</v>
      </c>
    </row>
    <row r="32" spans="1:32" ht="15" x14ac:dyDescent="0.25">
      <c r="A32" s="183" t="s">
        <v>124</v>
      </c>
      <c r="B32" s="148" t="s">
        <v>95</v>
      </c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>
        <v>100</v>
      </c>
      <c r="Z32" s="149">
        <v>400</v>
      </c>
      <c r="AA32" s="149"/>
      <c r="AB32" s="149"/>
      <c r="AC32" s="149">
        <v>100</v>
      </c>
      <c r="AD32" s="149"/>
      <c r="AE32" s="149">
        <v>50</v>
      </c>
      <c r="AF32" s="305"/>
    </row>
  </sheetData>
  <mergeCells count="2">
    <mergeCell ref="A1:AF1"/>
    <mergeCell ref="AG2:AG15"/>
  </mergeCells>
  <phoneticPr fontId="33" type="noConversion"/>
  <conditionalFormatting sqref="B2:AF32">
    <cfRule type="cellIs" dxfId="2" priority="1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7"/>
  </sheetPr>
  <dimension ref="A1:AG32"/>
  <sheetViews>
    <sheetView workbookViewId="0">
      <selection activeCell="G8" sqref="G8"/>
    </sheetView>
  </sheetViews>
  <sheetFormatPr baseColWidth="10" defaultColWidth="11.42578125" defaultRowHeight="12.75" x14ac:dyDescent="0.2"/>
  <cols>
    <col min="1" max="1" width="17" style="79" bestFit="1" customWidth="1"/>
    <col min="2" max="2" width="5.7109375" style="79" customWidth="1"/>
    <col min="3" max="32" width="5" style="79" customWidth="1"/>
    <col min="33" max="16384" width="11.42578125" style="79"/>
  </cols>
  <sheetData>
    <row r="1" spans="1:33" ht="19.5" customHeight="1" x14ac:dyDescent="0.2">
      <c r="A1" s="315" t="s">
        <v>137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</row>
    <row r="2" spans="1:33" ht="30" x14ac:dyDescent="0.25">
      <c r="A2" s="75"/>
      <c r="B2" s="180" t="s">
        <v>75</v>
      </c>
      <c r="C2" s="141" t="s">
        <v>51</v>
      </c>
      <c r="D2" s="141" t="s">
        <v>48</v>
      </c>
      <c r="E2" s="141" t="s">
        <v>47</v>
      </c>
      <c r="F2" s="141" t="s">
        <v>46</v>
      </c>
      <c r="G2" s="141" t="s">
        <v>18</v>
      </c>
      <c r="H2" s="141" t="s">
        <v>73</v>
      </c>
      <c r="I2" s="141" t="s">
        <v>74</v>
      </c>
      <c r="J2" s="141" t="s">
        <v>49</v>
      </c>
      <c r="K2" s="141" t="s">
        <v>28</v>
      </c>
      <c r="L2" s="141" t="s">
        <v>45</v>
      </c>
      <c r="M2" s="141" t="s">
        <v>80</v>
      </c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2"/>
      <c r="AG2" s="307" t="s">
        <v>134</v>
      </c>
    </row>
    <row r="3" spans="1:33" ht="15" x14ac:dyDescent="0.25">
      <c r="A3" s="75"/>
      <c r="B3" s="147" t="s">
        <v>51</v>
      </c>
      <c r="C3" s="145">
        <v>0</v>
      </c>
      <c r="D3" s="145">
        <v>646.21</v>
      </c>
      <c r="E3" s="145">
        <v>475</v>
      </c>
      <c r="F3" s="145">
        <v>436</v>
      </c>
      <c r="G3" s="145">
        <v>0</v>
      </c>
      <c r="H3" s="145">
        <v>797</v>
      </c>
      <c r="I3" s="145">
        <v>0</v>
      </c>
      <c r="J3" s="145">
        <v>1195</v>
      </c>
      <c r="K3" s="145">
        <v>0</v>
      </c>
      <c r="L3" s="145">
        <v>0</v>
      </c>
      <c r="M3" s="145">
        <v>0</v>
      </c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6"/>
      <c r="AG3" s="307"/>
    </row>
    <row r="4" spans="1:33" ht="15" x14ac:dyDescent="0.25">
      <c r="A4" s="75"/>
      <c r="B4" s="147" t="s">
        <v>48</v>
      </c>
      <c r="C4" s="145">
        <v>646.21</v>
      </c>
      <c r="D4" s="145">
        <v>0</v>
      </c>
      <c r="E4" s="145">
        <v>342</v>
      </c>
      <c r="F4" s="145">
        <v>0</v>
      </c>
      <c r="G4" s="145">
        <v>694</v>
      </c>
      <c r="H4" s="145">
        <v>0</v>
      </c>
      <c r="I4" s="145">
        <v>0</v>
      </c>
      <c r="J4" s="145">
        <v>0</v>
      </c>
      <c r="K4" s="145">
        <v>0</v>
      </c>
      <c r="L4" s="145">
        <v>0</v>
      </c>
      <c r="M4" s="145">
        <v>0</v>
      </c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6"/>
      <c r="AG4" s="307"/>
    </row>
    <row r="5" spans="1:33" ht="15" x14ac:dyDescent="0.25">
      <c r="A5" s="75"/>
      <c r="B5" s="147" t="s">
        <v>47</v>
      </c>
      <c r="C5" s="145">
        <v>475</v>
      </c>
      <c r="D5" s="145">
        <v>342</v>
      </c>
      <c r="E5" s="145">
        <v>0</v>
      </c>
      <c r="F5" s="145">
        <v>163</v>
      </c>
      <c r="G5" s="145">
        <v>437</v>
      </c>
      <c r="H5" s="145">
        <v>0</v>
      </c>
      <c r="I5" s="145">
        <v>0</v>
      </c>
      <c r="J5" s="145">
        <v>0</v>
      </c>
      <c r="K5" s="145">
        <v>0</v>
      </c>
      <c r="L5" s="145">
        <v>0</v>
      </c>
      <c r="M5" s="145">
        <v>0</v>
      </c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6"/>
      <c r="AG5" s="307"/>
    </row>
    <row r="6" spans="1:33" ht="15" x14ac:dyDescent="0.25">
      <c r="A6" s="75"/>
      <c r="B6" s="147" t="s">
        <v>46</v>
      </c>
      <c r="C6" s="145">
        <v>436</v>
      </c>
      <c r="D6" s="145">
        <v>0</v>
      </c>
      <c r="E6" s="145">
        <v>163</v>
      </c>
      <c r="F6" s="145">
        <v>0</v>
      </c>
      <c r="G6" s="145">
        <v>359</v>
      </c>
      <c r="H6" s="145">
        <v>0</v>
      </c>
      <c r="I6" s="145">
        <v>0</v>
      </c>
      <c r="J6" s="145">
        <v>1047</v>
      </c>
      <c r="K6" s="145">
        <v>0</v>
      </c>
      <c r="L6" s="145">
        <v>0</v>
      </c>
      <c r="M6" s="145">
        <v>0</v>
      </c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6"/>
      <c r="AG6" s="307"/>
    </row>
    <row r="7" spans="1:33" ht="15" x14ac:dyDescent="0.25">
      <c r="A7" s="75"/>
      <c r="B7" s="147" t="s">
        <v>18</v>
      </c>
      <c r="C7" s="145">
        <v>0</v>
      </c>
      <c r="D7" s="145">
        <v>694</v>
      </c>
      <c r="E7" s="145">
        <v>437</v>
      </c>
      <c r="F7" s="145">
        <v>359</v>
      </c>
      <c r="G7" s="145">
        <v>0</v>
      </c>
      <c r="H7" s="145">
        <v>587</v>
      </c>
      <c r="I7" s="145">
        <v>524</v>
      </c>
      <c r="J7" s="145">
        <v>1158</v>
      </c>
      <c r="K7" s="145">
        <v>959.63</v>
      </c>
      <c r="L7" s="145">
        <v>629</v>
      </c>
      <c r="M7" s="145">
        <v>0</v>
      </c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6"/>
      <c r="AG7" s="307"/>
    </row>
    <row r="8" spans="1:33" ht="15" x14ac:dyDescent="0.25">
      <c r="A8" s="75"/>
      <c r="B8" s="147" t="s">
        <v>73</v>
      </c>
      <c r="C8" s="145">
        <v>797</v>
      </c>
      <c r="D8" s="145">
        <v>0</v>
      </c>
      <c r="E8" s="145">
        <v>0</v>
      </c>
      <c r="F8" s="145">
        <v>0</v>
      </c>
      <c r="G8" s="145">
        <v>587</v>
      </c>
      <c r="H8" s="145">
        <v>0</v>
      </c>
      <c r="I8" s="145">
        <v>200</v>
      </c>
      <c r="J8" s="145">
        <v>571</v>
      </c>
      <c r="K8" s="145">
        <v>506</v>
      </c>
      <c r="L8" s="145">
        <v>0</v>
      </c>
      <c r="M8" s="145">
        <v>0</v>
      </c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6"/>
      <c r="AG8" s="307"/>
    </row>
    <row r="9" spans="1:33" ht="15" x14ac:dyDescent="0.25">
      <c r="A9" s="75"/>
      <c r="B9" s="147" t="s">
        <v>74</v>
      </c>
      <c r="C9" s="145">
        <v>0</v>
      </c>
      <c r="D9" s="145">
        <v>0</v>
      </c>
      <c r="E9" s="145">
        <v>0</v>
      </c>
      <c r="F9" s="145">
        <v>0</v>
      </c>
      <c r="G9" s="145">
        <v>524</v>
      </c>
      <c r="H9" s="145">
        <v>200</v>
      </c>
      <c r="I9" s="145">
        <v>0</v>
      </c>
      <c r="J9" s="145">
        <v>0</v>
      </c>
      <c r="K9" s="145">
        <v>453</v>
      </c>
      <c r="L9" s="145">
        <v>0</v>
      </c>
      <c r="M9" s="145">
        <v>0</v>
      </c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6"/>
      <c r="AG9" s="307"/>
    </row>
    <row r="10" spans="1:33" ht="15" x14ac:dyDescent="0.25">
      <c r="A10" s="75"/>
      <c r="B10" s="147" t="s">
        <v>49</v>
      </c>
      <c r="C10" s="145">
        <v>1195</v>
      </c>
      <c r="D10" s="145">
        <v>0</v>
      </c>
      <c r="E10" s="145">
        <v>0</v>
      </c>
      <c r="F10" s="145">
        <v>1047</v>
      </c>
      <c r="G10" s="145">
        <v>1158</v>
      </c>
      <c r="H10" s="145">
        <v>571</v>
      </c>
      <c r="I10" s="145">
        <v>0</v>
      </c>
      <c r="J10" s="145">
        <v>0</v>
      </c>
      <c r="K10" s="145">
        <v>440</v>
      </c>
      <c r="L10" s="145">
        <v>0</v>
      </c>
      <c r="M10" s="145">
        <v>0</v>
      </c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6"/>
      <c r="AG10" s="307"/>
    </row>
    <row r="11" spans="1:33" ht="15" x14ac:dyDescent="0.25">
      <c r="A11" s="75"/>
      <c r="B11" s="147" t="s">
        <v>28</v>
      </c>
      <c r="C11" s="145">
        <v>0</v>
      </c>
      <c r="D11" s="145">
        <v>0</v>
      </c>
      <c r="E11" s="145">
        <v>0</v>
      </c>
      <c r="F11" s="145">
        <v>0</v>
      </c>
      <c r="G11" s="145">
        <v>959.63</v>
      </c>
      <c r="H11" s="145">
        <v>506</v>
      </c>
      <c r="I11" s="145">
        <v>453</v>
      </c>
      <c r="J11" s="145">
        <v>440</v>
      </c>
      <c r="K11" s="145">
        <v>0</v>
      </c>
      <c r="L11" s="145">
        <v>779</v>
      </c>
      <c r="M11" s="145">
        <v>659</v>
      </c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6"/>
      <c r="AG11" s="307"/>
    </row>
    <row r="12" spans="1:33" ht="15" x14ac:dyDescent="0.25">
      <c r="A12" s="75"/>
      <c r="B12" s="147" t="s">
        <v>45</v>
      </c>
      <c r="C12" s="145">
        <v>0</v>
      </c>
      <c r="D12" s="145">
        <v>0</v>
      </c>
      <c r="E12" s="145">
        <v>0</v>
      </c>
      <c r="F12" s="145">
        <v>0</v>
      </c>
      <c r="G12" s="145">
        <v>629</v>
      </c>
      <c r="H12" s="145">
        <v>0</v>
      </c>
      <c r="I12" s="145">
        <v>0</v>
      </c>
      <c r="J12" s="145">
        <v>0</v>
      </c>
      <c r="K12" s="145">
        <v>779</v>
      </c>
      <c r="L12" s="145">
        <v>0</v>
      </c>
      <c r="M12" s="145">
        <v>0</v>
      </c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6"/>
      <c r="AG12" s="307"/>
    </row>
    <row r="13" spans="1:33" ht="15" x14ac:dyDescent="0.25">
      <c r="A13" s="75"/>
      <c r="B13" s="147" t="s">
        <v>80</v>
      </c>
      <c r="C13" s="145">
        <v>0</v>
      </c>
      <c r="D13" s="145">
        <v>0</v>
      </c>
      <c r="E13" s="145">
        <v>0</v>
      </c>
      <c r="F13" s="145">
        <v>0</v>
      </c>
      <c r="G13" s="145">
        <v>0</v>
      </c>
      <c r="H13" s="145">
        <v>0</v>
      </c>
      <c r="I13" s="145">
        <v>0</v>
      </c>
      <c r="J13" s="145">
        <v>0</v>
      </c>
      <c r="K13" s="145">
        <v>659</v>
      </c>
      <c r="L13" s="145">
        <v>0</v>
      </c>
      <c r="M13" s="145">
        <v>0</v>
      </c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6"/>
      <c r="AG13" s="307"/>
    </row>
    <row r="14" spans="1:33" ht="15" x14ac:dyDescent="0.25">
      <c r="A14" s="75"/>
      <c r="B14" s="147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6"/>
      <c r="AG14" s="307"/>
    </row>
    <row r="15" spans="1:33" ht="15" x14ac:dyDescent="0.25">
      <c r="A15" s="75"/>
      <c r="B15" s="147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6"/>
      <c r="AG15" s="307"/>
    </row>
    <row r="16" spans="1:33" ht="15" x14ac:dyDescent="0.25">
      <c r="A16" s="75"/>
      <c r="B16" s="147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6"/>
    </row>
    <row r="17" spans="1:32" ht="15" x14ac:dyDescent="0.25">
      <c r="A17" s="75"/>
      <c r="B17" s="147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6"/>
    </row>
    <row r="18" spans="1:32" ht="15" x14ac:dyDescent="0.25">
      <c r="A18" s="75"/>
      <c r="B18" s="147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6"/>
    </row>
    <row r="19" spans="1:32" ht="15" x14ac:dyDescent="0.25">
      <c r="A19" s="75"/>
      <c r="B19" s="147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6"/>
    </row>
    <row r="20" spans="1:32" ht="15" x14ac:dyDescent="0.25">
      <c r="A20" s="75"/>
      <c r="B20" s="147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6"/>
    </row>
    <row r="21" spans="1:32" ht="15" x14ac:dyDescent="0.25">
      <c r="A21" s="75"/>
      <c r="B21" s="147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6"/>
    </row>
    <row r="22" spans="1:32" ht="15" x14ac:dyDescent="0.25">
      <c r="A22" s="75"/>
      <c r="B22" s="147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6"/>
    </row>
    <row r="23" spans="1:32" ht="15" x14ac:dyDescent="0.25">
      <c r="A23" s="75"/>
      <c r="B23" s="147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6"/>
    </row>
    <row r="24" spans="1:32" ht="15" x14ac:dyDescent="0.25">
      <c r="A24" s="75"/>
      <c r="B24" s="147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6"/>
    </row>
    <row r="25" spans="1:32" ht="15" x14ac:dyDescent="0.25">
      <c r="A25" s="75"/>
      <c r="B25" s="147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6"/>
    </row>
    <row r="26" spans="1:32" ht="15" x14ac:dyDescent="0.25">
      <c r="A26" s="75"/>
      <c r="B26" s="147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6"/>
    </row>
    <row r="27" spans="1:32" ht="15" x14ac:dyDescent="0.25">
      <c r="A27" s="75"/>
      <c r="B27" s="147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6"/>
    </row>
    <row r="28" spans="1:32" ht="15" x14ac:dyDescent="0.25">
      <c r="A28" s="75"/>
      <c r="B28" s="147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6"/>
    </row>
    <row r="29" spans="1:32" ht="15" x14ac:dyDescent="0.25">
      <c r="A29" s="75"/>
      <c r="B29" s="147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6"/>
    </row>
    <row r="30" spans="1:32" ht="15" x14ac:dyDescent="0.25">
      <c r="A30" s="75"/>
      <c r="B30" s="147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6"/>
    </row>
    <row r="31" spans="1:32" ht="15" x14ac:dyDescent="0.25">
      <c r="A31" s="75"/>
      <c r="B31" s="147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6"/>
    </row>
    <row r="32" spans="1:32" ht="15" x14ac:dyDescent="0.25">
      <c r="A32" s="75"/>
      <c r="B32" s="148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50"/>
    </row>
  </sheetData>
  <mergeCells count="2">
    <mergeCell ref="A1:AF1"/>
    <mergeCell ref="AG2:AG15"/>
  </mergeCells>
  <phoneticPr fontId="33" type="noConversion"/>
  <conditionalFormatting sqref="B2:AF32">
    <cfRule type="cellIs" dxfId="1" priority="1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7"/>
  </sheetPr>
  <dimension ref="A1:AG32"/>
  <sheetViews>
    <sheetView workbookViewId="0">
      <selection activeCell="AD16" sqref="AD16"/>
    </sheetView>
  </sheetViews>
  <sheetFormatPr baseColWidth="10" defaultColWidth="11.42578125" defaultRowHeight="12.75" x14ac:dyDescent="0.2"/>
  <cols>
    <col min="1" max="1" width="18.85546875" style="78" bestFit="1" customWidth="1"/>
    <col min="2" max="2" width="5.42578125" style="78" bestFit="1" customWidth="1"/>
    <col min="3" max="32" width="5" style="78" customWidth="1"/>
    <col min="33" max="16384" width="11.42578125" style="78"/>
  </cols>
  <sheetData>
    <row r="1" spans="1:33" s="80" customFormat="1" ht="18.75" customHeight="1" x14ac:dyDescent="0.2">
      <c r="A1" s="308" t="s">
        <v>127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14"/>
    </row>
    <row r="2" spans="1:33" ht="30" x14ac:dyDescent="0.25">
      <c r="A2" s="181"/>
      <c r="B2" s="180" t="s">
        <v>75</v>
      </c>
      <c r="C2" s="141" t="s">
        <v>76</v>
      </c>
      <c r="D2" s="141" t="s">
        <v>51</v>
      </c>
      <c r="E2" s="141" t="s">
        <v>77</v>
      </c>
      <c r="F2" s="141" t="s">
        <v>78</v>
      </c>
      <c r="G2" s="141" t="s">
        <v>48</v>
      </c>
      <c r="H2" s="141" t="s">
        <v>47</v>
      </c>
      <c r="I2" s="141" t="s">
        <v>46</v>
      </c>
      <c r="J2" s="141" t="s">
        <v>79</v>
      </c>
      <c r="K2" s="141" t="s">
        <v>18</v>
      </c>
      <c r="L2" s="141" t="s">
        <v>73</v>
      </c>
      <c r="M2" s="141" t="s">
        <v>74</v>
      </c>
      <c r="N2" s="141" t="s">
        <v>49</v>
      </c>
      <c r="O2" s="141" t="s">
        <v>28</v>
      </c>
      <c r="P2" s="141" t="s">
        <v>80</v>
      </c>
      <c r="Q2" s="141" t="s">
        <v>81</v>
      </c>
      <c r="R2" s="141" t="s">
        <v>82</v>
      </c>
      <c r="S2" s="141" t="s">
        <v>83</v>
      </c>
      <c r="T2" s="141" t="s">
        <v>84</v>
      </c>
      <c r="U2" s="141" t="s">
        <v>45</v>
      </c>
      <c r="V2" s="141" t="s">
        <v>85</v>
      </c>
      <c r="W2" s="141" t="s">
        <v>86</v>
      </c>
      <c r="X2" s="141" t="s">
        <v>87</v>
      </c>
      <c r="Y2" s="141" t="s">
        <v>88</v>
      </c>
      <c r="Z2" s="141" t="s">
        <v>89</v>
      </c>
      <c r="AA2" s="141" t="s">
        <v>90</v>
      </c>
      <c r="AB2" s="141" t="s">
        <v>91</v>
      </c>
      <c r="AC2" s="141" t="s">
        <v>92</v>
      </c>
      <c r="AD2" s="141" t="s">
        <v>93</v>
      </c>
      <c r="AE2" s="141" t="s">
        <v>94</v>
      </c>
      <c r="AF2" s="142" t="s">
        <v>95</v>
      </c>
      <c r="AG2" s="307" t="s">
        <v>134</v>
      </c>
    </row>
    <row r="3" spans="1:33" ht="15" x14ac:dyDescent="0.25">
      <c r="A3" s="182" t="s">
        <v>96</v>
      </c>
      <c r="B3" s="147" t="s">
        <v>76</v>
      </c>
      <c r="C3" s="145">
        <v>0</v>
      </c>
      <c r="D3" s="145">
        <v>2</v>
      </c>
      <c r="E3" s="145">
        <v>0</v>
      </c>
      <c r="F3" s="145">
        <v>0</v>
      </c>
      <c r="G3" s="145">
        <v>0</v>
      </c>
      <c r="H3" s="145">
        <v>0</v>
      </c>
      <c r="I3" s="145">
        <v>0</v>
      </c>
      <c r="J3" s="145">
        <v>0</v>
      </c>
      <c r="K3" s="145">
        <v>0</v>
      </c>
      <c r="L3" s="145">
        <v>0</v>
      </c>
      <c r="M3" s="145">
        <v>0</v>
      </c>
      <c r="N3" s="145">
        <v>0</v>
      </c>
      <c r="O3" s="145">
        <v>0</v>
      </c>
      <c r="P3" s="145">
        <v>0</v>
      </c>
      <c r="Q3" s="145">
        <v>0</v>
      </c>
      <c r="R3" s="145">
        <v>0</v>
      </c>
      <c r="S3" s="145">
        <v>0</v>
      </c>
      <c r="T3" s="145">
        <v>0</v>
      </c>
      <c r="U3" s="145">
        <v>0</v>
      </c>
      <c r="V3" s="145">
        <v>0</v>
      </c>
      <c r="W3" s="145">
        <v>0</v>
      </c>
      <c r="X3" s="145">
        <v>0</v>
      </c>
      <c r="Y3" s="145">
        <v>0</v>
      </c>
      <c r="Z3" s="145">
        <v>0</v>
      </c>
      <c r="AA3" s="145">
        <v>0</v>
      </c>
      <c r="AB3" s="145">
        <v>0</v>
      </c>
      <c r="AC3" s="145">
        <v>0</v>
      </c>
      <c r="AD3" s="145">
        <v>0</v>
      </c>
      <c r="AE3" s="145">
        <v>0</v>
      </c>
      <c r="AF3" s="146">
        <v>0</v>
      </c>
      <c r="AG3" s="307"/>
    </row>
    <row r="4" spans="1:33" ht="15" x14ac:dyDescent="0.25">
      <c r="A4" s="182" t="s">
        <v>97</v>
      </c>
      <c r="B4" s="147" t="s">
        <v>51</v>
      </c>
      <c r="C4" s="145">
        <v>2</v>
      </c>
      <c r="D4" s="145">
        <v>0</v>
      </c>
      <c r="E4" s="145">
        <v>0</v>
      </c>
      <c r="F4" s="145">
        <v>0</v>
      </c>
      <c r="G4" s="145">
        <v>2</v>
      </c>
      <c r="H4" s="145">
        <v>0</v>
      </c>
      <c r="I4" s="145">
        <v>2</v>
      </c>
      <c r="J4" s="145">
        <v>0</v>
      </c>
      <c r="K4" s="145">
        <v>0</v>
      </c>
      <c r="L4" s="145">
        <v>0</v>
      </c>
      <c r="M4" s="145">
        <v>0</v>
      </c>
      <c r="N4" s="145">
        <v>2</v>
      </c>
      <c r="O4" s="145">
        <v>0</v>
      </c>
      <c r="P4" s="145">
        <v>0</v>
      </c>
      <c r="Q4" s="145">
        <v>0</v>
      </c>
      <c r="R4" s="145">
        <v>0</v>
      </c>
      <c r="S4" s="145">
        <v>0</v>
      </c>
      <c r="T4" s="145">
        <v>0</v>
      </c>
      <c r="U4" s="145">
        <v>0</v>
      </c>
      <c r="V4" s="145">
        <v>0</v>
      </c>
      <c r="W4" s="145">
        <v>0</v>
      </c>
      <c r="X4" s="145">
        <v>0</v>
      </c>
      <c r="Y4" s="145">
        <v>0</v>
      </c>
      <c r="Z4" s="145">
        <v>0</v>
      </c>
      <c r="AA4" s="145">
        <v>0</v>
      </c>
      <c r="AB4" s="145">
        <v>0</v>
      </c>
      <c r="AC4" s="145">
        <v>0</v>
      </c>
      <c r="AD4" s="145">
        <v>0</v>
      </c>
      <c r="AE4" s="145">
        <v>0</v>
      </c>
      <c r="AF4" s="146">
        <v>0</v>
      </c>
      <c r="AG4" s="307"/>
    </row>
    <row r="5" spans="1:33" ht="15" x14ac:dyDescent="0.25">
      <c r="A5" s="182" t="s">
        <v>98</v>
      </c>
      <c r="B5" s="147" t="s">
        <v>77</v>
      </c>
      <c r="C5" s="145">
        <v>0</v>
      </c>
      <c r="D5" s="145">
        <v>0</v>
      </c>
      <c r="E5" s="145">
        <v>0</v>
      </c>
      <c r="F5" s="145">
        <v>1</v>
      </c>
      <c r="G5" s="145">
        <v>0</v>
      </c>
      <c r="H5" s="145">
        <v>0</v>
      </c>
      <c r="I5" s="145">
        <v>0</v>
      </c>
      <c r="J5" s="145">
        <v>0</v>
      </c>
      <c r="K5" s="145">
        <v>0</v>
      </c>
      <c r="L5" s="145">
        <v>0</v>
      </c>
      <c r="M5" s="145">
        <v>0</v>
      </c>
      <c r="N5" s="145">
        <v>0</v>
      </c>
      <c r="O5" s="145">
        <v>0</v>
      </c>
      <c r="P5" s="145">
        <v>0</v>
      </c>
      <c r="Q5" s="145">
        <v>0</v>
      </c>
      <c r="R5" s="145">
        <v>0</v>
      </c>
      <c r="S5" s="145">
        <v>0</v>
      </c>
      <c r="T5" s="145">
        <v>0</v>
      </c>
      <c r="U5" s="145">
        <v>0</v>
      </c>
      <c r="V5" s="145">
        <v>0</v>
      </c>
      <c r="W5" s="145">
        <v>0</v>
      </c>
      <c r="X5" s="145">
        <v>0</v>
      </c>
      <c r="Y5" s="145">
        <v>0</v>
      </c>
      <c r="Z5" s="145">
        <v>0</v>
      </c>
      <c r="AA5" s="145">
        <v>0</v>
      </c>
      <c r="AB5" s="145">
        <v>0</v>
      </c>
      <c r="AC5" s="145">
        <v>0</v>
      </c>
      <c r="AD5" s="145">
        <v>0</v>
      </c>
      <c r="AE5" s="145">
        <v>0</v>
      </c>
      <c r="AF5" s="146">
        <v>0</v>
      </c>
      <c r="AG5" s="307"/>
    </row>
    <row r="6" spans="1:33" ht="15" x14ac:dyDescent="0.25">
      <c r="A6" s="182" t="s">
        <v>99</v>
      </c>
      <c r="B6" s="147" t="s">
        <v>78</v>
      </c>
      <c r="C6" s="145">
        <v>0</v>
      </c>
      <c r="D6" s="145">
        <v>0</v>
      </c>
      <c r="E6" s="145">
        <v>1</v>
      </c>
      <c r="F6" s="145">
        <v>0</v>
      </c>
      <c r="G6" s="145">
        <v>1</v>
      </c>
      <c r="H6" s="145">
        <v>0</v>
      </c>
      <c r="I6" s="145">
        <v>0</v>
      </c>
      <c r="J6" s="145">
        <v>0</v>
      </c>
      <c r="K6" s="145">
        <v>0</v>
      </c>
      <c r="L6" s="145">
        <v>0</v>
      </c>
      <c r="M6" s="145">
        <v>0</v>
      </c>
      <c r="N6" s="145">
        <v>0</v>
      </c>
      <c r="O6" s="145">
        <v>0</v>
      </c>
      <c r="P6" s="145">
        <v>0</v>
      </c>
      <c r="Q6" s="145">
        <v>0</v>
      </c>
      <c r="R6" s="145">
        <v>0</v>
      </c>
      <c r="S6" s="145">
        <v>0</v>
      </c>
      <c r="T6" s="145">
        <v>0</v>
      </c>
      <c r="U6" s="145">
        <v>0</v>
      </c>
      <c r="V6" s="145">
        <v>0</v>
      </c>
      <c r="W6" s="145">
        <v>0</v>
      </c>
      <c r="X6" s="145">
        <v>0</v>
      </c>
      <c r="Y6" s="145">
        <v>0</v>
      </c>
      <c r="Z6" s="145">
        <v>0</v>
      </c>
      <c r="AA6" s="145">
        <v>0</v>
      </c>
      <c r="AB6" s="145">
        <v>0</v>
      </c>
      <c r="AC6" s="145">
        <v>0</v>
      </c>
      <c r="AD6" s="145">
        <v>0</v>
      </c>
      <c r="AE6" s="145">
        <v>0</v>
      </c>
      <c r="AF6" s="146">
        <v>0</v>
      </c>
      <c r="AG6" s="307"/>
    </row>
    <row r="7" spans="1:33" ht="15" x14ac:dyDescent="0.25">
      <c r="A7" s="182" t="s">
        <v>100</v>
      </c>
      <c r="B7" s="147" t="s">
        <v>48</v>
      </c>
      <c r="C7" s="145">
        <v>0</v>
      </c>
      <c r="D7" s="145">
        <v>2</v>
      </c>
      <c r="E7" s="145">
        <v>0</v>
      </c>
      <c r="F7" s="145">
        <v>1</v>
      </c>
      <c r="G7" s="145">
        <v>0</v>
      </c>
      <c r="H7" s="145">
        <v>1</v>
      </c>
      <c r="I7" s="145">
        <v>0</v>
      </c>
      <c r="J7" s="145">
        <v>0</v>
      </c>
      <c r="K7" s="145">
        <v>1</v>
      </c>
      <c r="L7" s="145">
        <v>0</v>
      </c>
      <c r="M7" s="145">
        <v>0</v>
      </c>
      <c r="N7" s="145">
        <v>0</v>
      </c>
      <c r="O7" s="145">
        <v>0</v>
      </c>
      <c r="P7" s="145">
        <v>0</v>
      </c>
      <c r="Q7" s="145">
        <v>1</v>
      </c>
      <c r="R7" s="145">
        <v>1</v>
      </c>
      <c r="S7" s="145">
        <v>0</v>
      </c>
      <c r="T7" s="145">
        <v>0</v>
      </c>
      <c r="U7" s="145">
        <v>0</v>
      </c>
      <c r="V7" s="145">
        <v>0</v>
      </c>
      <c r="W7" s="145">
        <v>0</v>
      </c>
      <c r="X7" s="145">
        <v>0</v>
      </c>
      <c r="Y7" s="145">
        <v>0</v>
      </c>
      <c r="Z7" s="145">
        <v>0</v>
      </c>
      <c r="AA7" s="145">
        <v>0</v>
      </c>
      <c r="AB7" s="145">
        <v>0</v>
      </c>
      <c r="AC7" s="145">
        <v>0</v>
      </c>
      <c r="AD7" s="145">
        <v>0</v>
      </c>
      <c r="AE7" s="145">
        <v>0</v>
      </c>
      <c r="AF7" s="146">
        <v>0</v>
      </c>
      <c r="AG7" s="307"/>
    </row>
    <row r="8" spans="1:33" ht="15" x14ac:dyDescent="0.25">
      <c r="A8" s="182" t="s">
        <v>101</v>
      </c>
      <c r="B8" s="147" t="s">
        <v>47</v>
      </c>
      <c r="C8" s="145">
        <v>0</v>
      </c>
      <c r="D8" s="145">
        <v>0</v>
      </c>
      <c r="E8" s="145">
        <v>0</v>
      </c>
      <c r="F8" s="145">
        <v>0</v>
      </c>
      <c r="G8" s="145">
        <v>1</v>
      </c>
      <c r="H8" s="145">
        <v>0</v>
      </c>
      <c r="I8" s="145">
        <v>1</v>
      </c>
      <c r="J8" s="145">
        <v>0</v>
      </c>
      <c r="K8" s="145">
        <v>0</v>
      </c>
      <c r="L8" s="145">
        <v>0</v>
      </c>
      <c r="M8" s="145">
        <v>0</v>
      </c>
      <c r="N8" s="145">
        <v>0</v>
      </c>
      <c r="O8" s="145">
        <v>0</v>
      </c>
      <c r="P8" s="145">
        <v>0</v>
      </c>
      <c r="Q8" s="145">
        <v>0</v>
      </c>
      <c r="R8" s="145">
        <v>0</v>
      </c>
      <c r="S8" s="145">
        <v>0</v>
      </c>
      <c r="T8" s="145">
        <v>0</v>
      </c>
      <c r="U8" s="145">
        <v>0</v>
      </c>
      <c r="V8" s="145">
        <v>0</v>
      </c>
      <c r="W8" s="145">
        <v>0</v>
      </c>
      <c r="X8" s="145">
        <v>0</v>
      </c>
      <c r="Y8" s="145">
        <v>0</v>
      </c>
      <c r="Z8" s="145">
        <v>0</v>
      </c>
      <c r="AA8" s="145">
        <v>0</v>
      </c>
      <c r="AB8" s="145">
        <v>0</v>
      </c>
      <c r="AC8" s="145">
        <v>0</v>
      </c>
      <c r="AD8" s="145">
        <v>0</v>
      </c>
      <c r="AE8" s="145">
        <v>0</v>
      </c>
      <c r="AF8" s="146">
        <v>0</v>
      </c>
      <c r="AG8" s="307"/>
    </row>
    <row r="9" spans="1:33" ht="15" x14ac:dyDescent="0.25">
      <c r="A9" s="182" t="s">
        <v>102</v>
      </c>
      <c r="B9" s="147" t="s">
        <v>46</v>
      </c>
      <c r="C9" s="145">
        <v>0</v>
      </c>
      <c r="D9" s="145">
        <v>2</v>
      </c>
      <c r="E9" s="145">
        <v>0</v>
      </c>
      <c r="F9" s="145">
        <v>0</v>
      </c>
      <c r="G9" s="145">
        <v>0</v>
      </c>
      <c r="H9" s="145">
        <v>1</v>
      </c>
      <c r="I9" s="145">
        <v>0</v>
      </c>
      <c r="J9" s="145">
        <v>0</v>
      </c>
      <c r="K9" s="145">
        <v>1</v>
      </c>
      <c r="L9" s="145">
        <v>0</v>
      </c>
      <c r="M9" s="145">
        <v>0</v>
      </c>
      <c r="N9" s="145">
        <v>2</v>
      </c>
      <c r="O9" s="145">
        <v>0</v>
      </c>
      <c r="P9" s="145">
        <v>0</v>
      </c>
      <c r="Q9" s="145">
        <v>0</v>
      </c>
      <c r="R9" s="145">
        <v>0</v>
      </c>
      <c r="S9" s="145">
        <v>0</v>
      </c>
      <c r="T9" s="145">
        <v>0</v>
      </c>
      <c r="U9" s="145">
        <v>0</v>
      </c>
      <c r="V9" s="145">
        <v>0</v>
      </c>
      <c r="W9" s="145">
        <v>0</v>
      </c>
      <c r="X9" s="145">
        <v>0</v>
      </c>
      <c r="Y9" s="145">
        <v>0</v>
      </c>
      <c r="Z9" s="145">
        <v>0</v>
      </c>
      <c r="AA9" s="145">
        <v>0</v>
      </c>
      <c r="AB9" s="145">
        <v>0</v>
      </c>
      <c r="AC9" s="145">
        <v>0</v>
      </c>
      <c r="AD9" s="145">
        <v>0</v>
      </c>
      <c r="AE9" s="145">
        <v>0</v>
      </c>
      <c r="AF9" s="146">
        <v>0</v>
      </c>
      <c r="AG9" s="307"/>
    </row>
    <row r="10" spans="1:33" ht="15" x14ac:dyDescent="0.25">
      <c r="A10" s="182" t="s">
        <v>103</v>
      </c>
      <c r="B10" s="147" t="s">
        <v>79</v>
      </c>
      <c r="C10" s="145">
        <v>0</v>
      </c>
      <c r="D10" s="145">
        <v>0</v>
      </c>
      <c r="E10" s="145">
        <v>0</v>
      </c>
      <c r="F10" s="145">
        <v>0</v>
      </c>
      <c r="G10" s="145">
        <v>0</v>
      </c>
      <c r="H10" s="145">
        <v>0</v>
      </c>
      <c r="I10" s="145">
        <v>0</v>
      </c>
      <c r="J10" s="145">
        <v>0</v>
      </c>
      <c r="K10" s="145">
        <v>1</v>
      </c>
      <c r="L10" s="145">
        <v>0</v>
      </c>
      <c r="M10" s="145">
        <v>0</v>
      </c>
      <c r="N10" s="145">
        <v>0</v>
      </c>
      <c r="O10" s="145">
        <v>0</v>
      </c>
      <c r="P10" s="145">
        <v>0</v>
      </c>
      <c r="Q10" s="145">
        <v>0</v>
      </c>
      <c r="R10" s="145">
        <v>0</v>
      </c>
      <c r="S10" s="145">
        <v>0</v>
      </c>
      <c r="T10" s="145">
        <v>0</v>
      </c>
      <c r="U10" s="145">
        <v>0</v>
      </c>
      <c r="V10" s="145">
        <v>0</v>
      </c>
      <c r="W10" s="145">
        <v>0</v>
      </c>
      <c r="X10" s="145">
        <v>0</v>
      </c>
      <c r="Y10" s="145">
        <v>0</v>
      </c>
      <c r="Z10" s="145">
        <v>0</v>
      </c>
      <c r="AA10" s="145">
        <v>0</v>
      </c>
      <c r="AB10" s="145">
        <v>0</v>
      </c>
      <c r="AC10" s="145">
        <v>0</v>
      </c>
      <c r="AD10" s="145">
        <v>0</v>
      </c>
      <c r="AE10" s="145">
        <v>0</v>
      </c>
      <c r="AF10" s="146">
        <v>0</v>
      </c>
      <c r="AG10" s="307"/>
    </row>
    <row r="11" spans="1:33" ht="15" x14ac:dyDescent="0.25">
      <c r="A11" s="182" t="s">
        <v>62</v>
      </c>
      <c r="B11" s="147" t="s">
        <v>18</v>
      </c>
      <c r="C11" s="145">
        <v>0</v>
      </c>
      <c r="D11" s="145">
        <v>0</v>
      </c>
      <c r="E11" s="145">
        <v>0</v>
      </c>
      <c r="F11" s="145">
        <v>0</v>
      </c>
      <c r="G11" s="145">
        <v>1</v>
      </c>
      <c r="H11" s="145">
        <v>0</v>
      </c>
      <c r="I11" s="145">
        <v>1</v>
      </c>
      <c r="J11" s="145">
        <v>1</v>
      </c>
      <c r="K11" s="145">
        <v>0</v>
      </c>
      <c r="L11" s="145">
        <v>1</v>
      </c>
      <c r="M11" s="145">
        <v>2</v>
      </c>
      <c r="N11" s="145">
        <v>2</v>
      </c>
      <c r="O11" s="145">
        <v>2</v>
      </c>
      <c r="P11" s="145">
        <v>0</v>
      </c>
      <c r="Q11" s="145">
        <v>1</v>
      </c>
      <c r="R11" s="145">
        <v>0</v>
      </c>
      <c r="S11" s="145">
        <v>1</v>
      </c>
      <c r="T11" s="145">
        <v>0</v>
      </c>
      <c r="U11" s="145">
        <v>1</v>
      </c>
      <c r="V11" s="145">
        <v>1</v>
      </c>
      <c r="W11" s="145">
        <v>0</v>
      </c>
      <c r="X11" s="145">
        <v>0</v>
      </c>
      <c r="Y11" s="145">
        <v>0</v>
      </c>
      <c r="Z11" s="145">
        <v>0</v>
      </c>
      <c r="AA11" s="145">
        <v>0</v>
      </c>
      <c r="AB11" s="145">
        <v>0</v>
      </c>
      <c r="AC11" s="145">
        <v>0</v>
      </c>
      <c r="AD11" s="145">
        <v>0</v>
      </c>
      <c r="AE11" s="145">
        <v>0</v>
      </c>
      <c r="AF11" s="146">
        <v>0</v>
      </c>
      <c r="AG11" s="307"/>
    </row>
    <row r="12" spans="1:33" ht="15" x14ac:dyDescent="0.25">
      <c r="A12" s="182" t="s">
        <v>104</v>
      </c>
      <c r="B12" s="147" t="s">
        <v>73</v>
      </c>
      <c r="C12" s="145">
        <v>0</v>
      </c>
      <c r="D12" s="145">
        <v>0</v>
      </c>
      <c r="E12" s="145">
        <v>0</v>
      </c>
      <c r="F12" s="145">
        <v>0</v>
      </c>
      <c r="G12" s="145">
        <v>0</v>
      </c>
      <c r="H12" s="145">
        <v>0</v>
      </c>
      <c r="I12" s="145">
        <v>0</v>
      </c>
      <c r="J12" s="145">
        <v>0</v>
      </c>
      <c r="K12" s="145">
        <v>1</v>
      </c>
      <c r="L12" s="145">
        <v>0</v>
      </c>
      <c r="M12" s="145">
        <v>2</v>
      </c>
      <c r="N12" s="145">
        <v>2</v>
      </c>
      <c r="O12" s="145">
        <v>2</v>
      </c>
      <c r="P12" s="145">
        <v>0</v>
      </c>
      <c r="Q12" s="145">
        <v>0</v>
      </c>
      <c r="R12" s="145">
        <v>0</v>
      </c>
      <c r="S12" s="145">
        <v>0</v>
      </c>
      <c r="T12" s="145">
        <v>0</v>
      </c>
      <c r="U12" s="145">
        <v>0</v>
      </c>
      <c r="V12" s="145">
        <v>0</v>
      </c>
      <c r="W12" s="145">
        <v>0</v>
      </c>
      <c r="X12" s="145">
        <v>0</v>
      </c>
      <c r="Y12" s="145">
        <v>0</v>
      </c>
      <c r="Z12" s="145">
        <v>0</v>
      </c>
      <c r="AA12" s="145">
        <v>0</v>
      </c>
      <c r="AB12" s="145">
        <v>0</v>
      </c>
      <c r="AC12" s="145">
        <v>0</v>
      </c>
      <c r="AD12" s="145">
        <v>0</v>
      </c>
      <c r="AE12" s="145">
        <v>0</v>
      </c>
      <c r="AF12" s="146">
        <v>0</v>
      </c>
      <c r="AG12" s="307"/>
    </row>
    <row r="13" spans="1:33" ht="15" x14ac:dyDescent="0.25">
      <c r="A13" s="182" t="s">
        <v>105</v>
      </c>
      <c r="B13" s="147" t="s">
        <v>74</v>
      </c>
      <c r="C13" s="145">
        <v>0</v>
      </c>
      <c r="D13" s="145">
        <v>0</v>
      </c>
      <c r="E13" s="145">
        <v>0</v>
      </c>
      <c r="F13" s="145">
        <v>0</v>
      </c>
      <c r="G13" s="145">
        <v>0</v>
      </c>
      <c r="H13" s="145">
        <v>0</v>
      </c>
      <c r="I13" s="145">
        <v>0</v>
      </c>
      <c r="J13" s="145">
        <v>0</v>
      </c>
      <c r="K13" s="145">
        <v>2</v>
      </c>
      <c r="L13" s="145">
        <v>2</v>
      </c>
      <c r="M13" s="145">
        <v>0</v>
      </c>
      <c r="N13" s="145">
        <v>0</v>
      </c>
      <c r="O13" s="145">
        <v>2</v>
      </c>
      <c r="P13" s="145">
        <v>0</v>
      </c>
      <c r="Q13" s="145">
        <v>0</v>
      </c>
      <c r="R13" s="145">
        <v>0</v>
      </c>
      <c r="S13" s="145">
        <v>0</v>
      </c>
      <c r="T13" s="145">
        <v>0</v>
      </c>
      <c r="U13" s="145">
        <v>0</v>
      </c>
      <c r="V13" s="145">
        <v>0</v>
      </c>
      <c r="W13" s="145">
        <v>0</v>
      </c>
      <c r="X13" s="145">
        <v>0</v>
      </c>
      <c r="Y13" s="145">
        <v>0</v>
      </c>
      <c r="Z13" s="145">
        <v>0</v>
      </c>
      <c r="AA13" s="145">
        <v>0</v>
      </c>
      <c r="AB13" s="145">
        <v>0</v>
      </c>
      <c r="AC13" s="145">
        <v>0</v>
      </c>
      <c r="AD13" s="145">
        <v>0</v>
      </c>
      <c r="AE13" s="145">
        <v>0</v>
      </c>
      <c r="AF13" s="146">
        <v>0</v>
      </c>
      <c r="AG13" s="307"/>
    </row>
    <row r="14" spans="1:33" ht="15" x14ac:dyDescent="0.25">
      <c r="A14" s="182" t="s">
        <v>106</v>
      </c>
      <c r="B14" s="147" t="s">
        <v>49</v>
      </c>
      <c r="C14" s="145">
        <v>0</v>
      </c>
      <c r="D14" s="145">
        <v>2</v>
      </c>
      <c r="E14" s="145">
        <v>0</v>
      </c>
      <c r="F14" s="145">
        <v>0</v>
      </c>
      <c r="G14" s="145">
        <v>0</v>
      </c>
      <c r="H14" s="145">
        <v>0</v>
      </c>
      <c r="I14" s="145">
        <v>2</v>
      </c>
      <c r="J14" s="145">
        <v>0</v>
      </c>
      <c r="K14" s="145">
        <v>2</v>
      </c>
      <c r="L14" s="145">
        <v>2</v>
      </c>
      <c r="M14" s="145">
        <v>0</v>
      </c>
      <c r="N14" s="145">
        <v>0</v>
      </c>
      <c r="O14" s="145">
        <v>1</v>
      </c>
      <c r="P14" s="145">
        <v>0</v>
      </c>
      <c r="Q14" s="145">
        <v>0</v>
      </c>
      <c r="R14" s="145">
        <v>0</v>
      </c>
      <c r="S14" s="145">
        <v>0</v>
      </c>
      <c r="T14" s="145">
        <v>0</v>
      </c>
      <c r="U14" s="145">
        <v>0</v>
      </c>
      <c r="V14" s="145">
        <v>0</v>
      </c>
      <c r="W14" s="145">
        <v>0</v>
      </c>
      <c r="X14" s="145">
        <v>0</v>
      </c>
      <c r="Y14" s="145">
        <v>0</v>
      </c>
      <c r="Z14" s="145">
        <v>0</v>
      </c>
      <c r="AA14" s="145">
        <v>0</v>
      </c>
      <c r="AB14" s="145">
        <v>0</v>
      </c>
      <c r="AC14" s="145">
        <v>0</v>
      </c>
      <c r="AD14" s="145">
        <v>0</v>
      </c>
      <c r="AE14" s="145">
        <v>0</v>
      </c>
      <c r="AF14" s="146">
        <v>0</v>
      </c>
      <c r="AG14" s="307"/>
    </row>
    <row r="15" spans="1:33" ht="15" x14ac:dyDescent="0.25">
      <c r="A15" s="182" t="s">
        <v>107</v>
      </c>
      <c r="B15" s="147" t="s">
        <v>28</v>
      </c>
      <c r="C15" s="145">
        <v>0</v>
      </c>
      <c r="D15" s="145">
        <v>0</v>
      </c>
      <c r="E15" s="145">
        <v>0</v>
      </c>
      <c r="F15" s="145">
        <v>0</v>
      </c>
      <c r="G15" s="145">
        <v>0</v>
      </c>
      <c r="H15" s="145">
        <v>0</v>
      </c>
      <c r="I15" s="145">
        <v>0</v>
      </c>
      <c r="J15" s="145">
        <v>0</v>
      </c>
      <c r="K15" s="145">
        <v>2</v>
      </c>
      <c r="L15" s="145">
        <v>2</v>
      </c>
      <c r="M15" s="145">
        <v>2</v>
      </c>
      <c r="N15" s="145">
        <v>1</v>
      </c>
      <c r="O15" s="145">
        <v>0</v>
      </c>
      <c r="P15" s="145">
        <v>2</v>
      </c>
      <c r="Q15" s="145">
        <v>0</v>
      </c>
      <c r="R15" s="145">
        <v>0</v>
      </c>
      <c r="S15" s="145">
        <v>0</v>
      </c>
      <c r="T15" s="145">
        <v>0</v>
      </c>
      <c r="U15" s="145">
        <v>2</v>
      </c>
      <c r="V15" s="145">
        <v>0</v>
      </c>
      <c r="W15" s="145">
        <v>0</v>
      </c>
      <c r="X15" s="145">
        <v>0</v>
      </c>
      <c r="Y15" s="145">
        <v>0</v>
      </c>
      <c r="Z15" s="145">
        <v>0</v>
      </c>
      <c r="AA15" s="145">
        <v>0</v>
      </c>
      <c r="AB15" s="145">
        <v>0</v>
      </c>
      <c r="AC15" s="145">
        <v>0</v>
      </c>
      <c r="AD15" s="145">
        <v>0</v>
      </c>
      <c r="AE15" s="145">
        <v>0</v>
      </c>
      <c r="AF15" s="146">
        <v>0</v>
      </c>
      <c r="AG15" s="307"/>
    </row>
    <row r="16" spans="1:33" ht="15" x14ac:dyDescent="0.25">
      <c r="A16" s="182" t="s">
        <v>108</v>
      </c>
      <c r="B16" s="147" t="s">
        <v>80</v>
      </c>
      <c r="C16" s="145">
        <v>0</v>
      </c>
      <c r="D16" s="145">
        <v>0</v>
      </c>
      <c r="E16" s="145">
        <v>0</v>
      </c>
      <c r="F16" s="145">
        <v>0</v>
      </c>
      <c r="G16" s="145">
        <v>0</v>
      </c>
      <c r="H16" s="145">
        <v>0</v>
      </c>
      <c r="I16" s="145">
        <v>0</v>
      </c>
      <c r="J16" s="145">
        <v>0</v>
      </c>
      <c r="K16" s="145">
        <v>0</v>
      </c>
      <c r="L16" s="145">
        <v>0</v>
      </c>
      <c r="M16" s="145">
        <v>0</v>
      </c>
      <c r="N16" s="145">
        <v>0</v>
      </c>
      <c r="O16" s="145">
        <v>2</v>
      </c>
      <c r="P16" s="145">
        <v>0</v>
      </c>
      <c r="Q16" s="145">
        <v>0</v>
      </c>
      <c r="R16" s="145">
        <v>0</v>
      </c>
      <c r="S16" s="145">
        <v>0</v>
      </c>
      <c r="T16" s="145">
        <v>0</v>
      </c>
      <c r="U16" s="145">
        <v>0</v>
      </c>
      <c r="V16" s="145">
        <v>0</v>
      </c>
      <c r="W16" s="145">
        <v>0</v>
      </c>
      <c r="X16" s="145">
        <v>0</v>
      </c>
      <c r="Y16" s="145">
        <v>0</v>
      </c>
      <c r="Z16" s="145">
        <v>0</v>
      </c>
      <c r="AA16" s="145">
        <v>0</v>
      </c>
      <c r="AB16" s="145">
        <v>0</v>
      </c>
      <c r="AC16" s="145">
        <v>0</v>
      </c>
      <c r="AD16" s="145">
        <v>0</v>
      </c>
      <c r="AE16" s="145">
        <v>0</v>
      </c>
      <c r="AF16" s="146">
        <v>0</v>
      </c>
    </row>
    <row r="17" spans="1:32" ht="15" x14ac:dyDescent="0.25">
      <c r="A17" s="182" t="s">
        <v>109</v>
      </c>
      <c r="B17" s="147" t="s">
        <v>81</v>
      </c>
      <c r="C17" s="145">
        <v>0</v>
      </c>
      <c r="D17" s="145">
        <v>0</v>
      </c>
      <c r="E17" s="145">
        <v>0</v>
      </c>
      <c r="F17" s="145">
        <v>0</v>
      </c>
      <c r="G17" s="145">
        <v>1</v>
      </c>
      <c r="H17" s="145">
        <v>0</v>
      </c>
      <c r="I17" s="145">
        <v>0</v>
      </c>
      <c r="J17" s="145">
        <v>0</v>
      </c>
      <c r="K17" s="145">
        <v>1</v>
      </c>
      <c r="L17" s="145">
        <v>0</v>
      </c>
      <c r="M17" s="145">
        <v>0</v>
      </c>
      <c r="N17" s="145">
        <v>0</v>
      </c>
      <c r="O17" s="145">
        <v>0</v>
      </c>
      <c r="P17" s="145">
        <v>0</v>
      </c>
      <c r="Q17" s="145">
        <v>0</v>
      </c>
      <c r="R17" s="145">
        <v>1</v>
      </c>
      <c r="S17" s="145">
        <v>1</v>
      </c>
      <c r="T17" s="145">
        <v>0</v>
      </c>
      <c r="U17" s="145">
        <v>0</v>
      </c>
      <c r="V17" s="145">
        <v>0</v>
      </c>
      <c r="W17" s="145">
        <v>0</v>
      </c>
      <c r="X17" s="145">
        <v>0</v>
      </c>
      <c r="Y17" s="145">
        <v>0</v>
      </c>
      <c r="Z17" s="145">
        <v>0</v>
      </c>
      <c r="AA17" s="145">
        <v>0</v>
      </c>
      <c r="AB17" s="145">
        <v>0</v>
      </c>
      <c r="AC17" s="145">
        <v>0</v>
      </c>
      <c r="AD17" s="145">
        <v>0</v>
      </c>
      <c r="AE17" s="145">
        <v>0</v>
      </c>
      <c r="AF17" s="146">
        <v>0</v>
      </c>
    </row>
    <row r="18" spans="1:32" ht="15" x14ac:dyDescent="0.25">
      <c r="A18" s="182" t="s">
        <v>110</v>
      </c>
      <c r="B18" s="147" t="s">
        <v>82</v>
      </c>
      <c r="C18" s="145">
        <v>0</v>
      </c>
      <c r="D18" s="145">
        <v>0</v>
      </c>
      <c r="E18" s="145">
        <v>0</v>
      </c>
      <c r="F18" s="145">
        <v>0</v>
      </c>
      <c r="G18" s="145">
        <v>1</v>
      </c>
      <c r="H18" s="145">
        <v>0</v>
      </c>
      <c r="I18" s="145">
        <v>0</v>
      </c>
      <c r="J18" s="145">
        <v>0</v>
      </c>
      <c r="K18" s="145">
        <v>0</v>
      </c>
      <c r="L18" s="145">
        <v>0</v>
      </c>
      <c r="M18" s="145">
        <v>0</v>
      </c>
      <c r="N18" s="145">
        <v>0</v>
      </c>
      <c r="O18" s="145">
        <v>0</v>
      </c>
      <c r="P18" s="145">
        <v>0</v>
      </c>
      <c r="Q18" s="145">
        <v>1</v>
      </c>
      <c r="R18" s="145">
        <v>0</v>
      </c>
      <c r="S18" s="145">
        <v>1</v>
      </c>
      <c r="T18" s="145">
        <v>1</v>
      </c>
      <c r="U18" s="145">
        <v>0</v>
      </c>
      <c r="V18" s="145">
        <v>0</v>
      </c>
      <c r="W18" s="145">
        <v>0</v>
      </c>
      <c r="X18" s="145">
        <v>0</v>
      </c>
      <c r="Y18" s="145">
        <v>0</v>
      </c>
      <c r="Z18" s="145">
        <v>0</v>
      </c>
      <c r="AA18" s="145">
        <v>0</v>
      </c>
      <c r="AB18" s="145">
        <v>0</v>
      </c>
      <c r="AC18" s="145">
        <v>0</v>
      </c>
      <c r="AD18" s="145">
        <v>0</v>
      </c>
      <c r="AE18" s="145">
        <v>0</v>
      </c>
      <c r="AF18" s="146">
        <v>0</v>
      </c>
    </row>
    <row r="19" spans="1:32" ht="15" x14ac:dyDescent="0.25">
      <c r="A19" s="182" t="s">
        <v>111</v>
      </c>
      <c r="B19" s="147" t="s">
        <v>83</v>
      </c>
      <c r="C19" s="145">
        <v>0</v>
      </c>
      <c r="D19" s="145">
        <v>0</v>
      </c>
      <c r="E19" s="145">
        <v>0</v>
      </c>
      <c r="F19" s="145">
        <v>0</v>
      </c>
      <c r="G19" s="145">
        <v>0</v>
      </c>
      <c r="H19" s="145">
        <v>0</v>
      </c>
      <c r="I19" s="145">
        <v>0</v>
      </c>
      <c r="J19" s="145">
        <v>0</v>
      </c>
      <c r="K19" s="145">
        <v>1</v>
      </c>
      <c r="L19" s="145">
        <v>0</v>
      </c>
      <c r="M19" s="145">
        <v>0</v>
      </c>
      <c r="N19" s="145">
        <v>0</v>
      </c>
      <c r="O19" s="145">
        <v>0</v>
      </c>
      <c r="P19" s="145">
        <v>0</v>
      </c>
      <c r="Q19" s="145">
        <v>1</v>
      </c>
      <c r="R19" s="145">
        <v>1</v>
      </c>
      <c r="S19" s="145">
        <v>0</v>
      </c>
      <c r="T19" s="145">
        <v>1</v>
      </c>
      <c r="U19" s="145">
        <v>0</v>
      </c>
      <c r="V19" s="145">
        <v>1</v>
      </c>
      <c r="W19" s="145">
        <v>0</v>
      </c>
      <c r="X19" s="145">
        <v>1</v>
      </c>
      <c r="Y19" s="145">
        <v>0</v>
      </c>
      <c r="Z19" s="145">
        <v>0</v>
      </c>
      <c r="AA19" s="145">
        <v>0</v>
      </c>
      <c r="AB19" s="145">
        <v>0</v>
      </c>
      <c r="AC19" s="145">
        <v>0</v>
      </c>
      <c r="AD19" s="145">
        <v>0</v>
      </c>
      <c r="AE19" s="145">
        <v>0</v>
      </c>
      <c r="AF19" s="146">
        <v>0</v>
      </c>
    </row>
    <row r="20" spans="1:32" ht="15" x14ac:dyDescent="0.25">
      <c r="A20" s="182" t="s">
        <v>112</v>
      </c>
      <c r="B20" s="147" t="s">
        <v>84</v>
      </c>
      <c r="C20" s="145">
        <v>0</v>
      </c>
      <c r="D20" s="145">
        <v>0</v>
      </c>
      <c r="E20" s="145">
        <v>0</v>
      </c>
      <c r="F20" s="145">
        <v>0</v>
      </c>
      <c r="G20" s="145">
        <v>0</v>
      </c>
      <c r="H20" s="145">
        <v>0</v>
      </c>
      <c r="I20" s="145">
        <v>0</v>
      </c>
      <c r="J20" s="145">
        <v>0</v>
      </c>
      <c r="K20" s="145"/>
      <c r="L20" s="145">
        <v>0</v>
      </c>
      <c r="M20" s="145">
        <v>0</v>
      </c>
      <c r="N20" s="145">
        <v>0</v>
      </c>
      <c r="O20" s="145">
        <v>0</v>
      </c>
      <c r="P20" s="145">
        <v>0</v>
      </c>
      <c r="Q20" s="145">
        <v>0</v>
      </c>
      <c r="R20" s="145">
        <v>1</v>
      </c>
      <c r="S20" s="145">
        <v>1</v>
      </c>
      <c r="T20" s="145">
        <v>0</v>
      </c>
      <c r="U20" s="145">
        <v>0</v>
      </c>
      <c r="V20" s="145">
        <v>0</v>
      </c>
      <c r="W20" s="145">
        <v>0</v>
      </c>
      <c r="X20" s="145">
        <v>0</v>
      </c>
      <c r="Y20" s="145">
        <v>0</v>
      </c>
      <c r="Z20" s="145">
        <v>0</v>
      </c>
      <c r="AA20" s="145">
        <v>0</v>
      </c>
      <c r="AB20" s="145">
        <v>0</v>
      </c>
      <c r="AC20" s="145">
        <v>0</v>
      </c>
      <c r="AD20" s="145">
        <v>0</v>
      </c>
      <c r="AE20" s="145">
        <v>0</v>
      </c>
      <c r="AF20" s="146">
        <v>0</v>
      </c>
    </row>
    <row r="21" spans="1:32" ht="15" x14ac:dyDescent="0.25">
      <c r="A21" s="182" t="s">
        <v>113</v>
      </c>
      <c r="B21" s="147" t="s">
        <v>45</v>
      </c>
      <c r="C21" s="145">
        <v>0</v>
      </c>
      <c r="D21" s="145">
        <v>0</v>
      </c>
      <c r="E21" s="145">
        <v>0</v>
      </c>
      <c r="F21" s="145">
        <v>0</v>
      </c>
      <c r="G21" s="145">
        <v>0</v>
      </c>
      <c r="H21" s="145">
        <v>0</v>
      </c>
      <c r="I21" s="145">
        <v>0</v>
      </c>
      <c r="J21" s="145">
        <v>0</v>
      </c>
      <c r="K21" s="145">
        <v>1</v>
      </c>
      <c r="L21" s="145">
        <v>0</v>
      </c>
      <c r="M21" s="145">
        <v>0</v>
      </c>
      <c r="N21" s="145">
        <v>0</v>
      </c>
      <c r="O21" s="145">
        <v>2</v>
      </c>
      <c r="P21" s="145">
        <v>0</v>
      </c>
      <c r="Q21" s="145">
        <v>0</v>
      </c>
      <c r="R21" s="145">
        <v>0</v>
      </c>
      <c r="S21" s="145">
        <v>0</v>
      </c>
      <c r="T21" s="145">
        <v>0</v>
      </c>
      <c r="U21" s="145">
        <v>0</v>
      </c>
      <c r="V21" s="145">
        <v>1</v>
      </c>
      <c r="W21" s="145">
        <v>0</v>
      </c>
      <c r="X21" s="145">
        <v>0</v>
      </c>
      <c r="Y21" s="145">
        <v>0</v>
      </c>
      <c r="Z21" s="145">
        <v>0</v>
      </c>
      <c r="AA21" s="145">
        <v>0</v>
      </c>
      <c r="AB21" s="145">
        <v>0</v>
      </c>
      <c r="AC21" s="145">
        <v>0</v>
      </c>
      <c r="AD21" s="145">
        <v>0</v>
      </c>
      <c r="AE21" s="145">
        <v>0</v>
      </c>
      <c r="AF21" s="146">
        <v>0</v>
      </c>
    </row>
    <row r="22" spans="1:32" ht="15" x14ac:dyDescent="0.25">
      <c r="A22" s="182" t="s">
        <v>114</v>
      </c>
      <c r="B22" s="147" t="s">
        <v>85</v>
      </c>
      <c r="C22" s="145">
        <v>0</v>
      </c>
      <c r="D22" s="145">
        <v>0</v>
      </c>
      <c r="E22" s="145">
        <v>0</v>
      </c>
      <c r="F22" s="145">
        <v>0</v>
      </c>
      <c r="G22" s="145">
        <v>0</v>
      </c>
      <c r="H22" s="145">
        <v>0</v>
      </c>
      <c r="I22" s="145">
        <v>0</v>
      </c>
      <c r="J22" s="145">
        <v>0</v>
      </c>
      <c r="K22" s="145">
        <v>1</v>
      </c>
      <c r="L22" s="145">
        <v>0</v>
      </c>
      <c r="M22" s="145">
        <v>0</v>
      </c>
      <c r="N22" s="145">
        <v>0</v>
      </c>
      <c r="O22" s="145">
        <v>0</v>
      </c>
      <c r="P22" s="145">
        <v>0</v>
      </c>
      <c r="Q22" s="145">
        <v>0</v>
      </c>
      <c r="R22" s="145">
        <v>0</v>
      </c>
      <c r="S22" s="145">
        <v>1</v>
      </c>
      <c r="T22" s="145">
        <v>0</v>
      </c>
      <c r="U22" s="145">
        <v>1</v>
      </c>
      <c r="V22" s="145">
        <v>0</v>
      </c>
      <c r="W22" s="145">
        <v>0</v>
      </c>
      <c r="X22" s="145">
        <v>0</v>
      </c>
      <c r="Y22" s="145">
        <v>0</v>
      </c>
      <c r="Z22" s="145">
        <v>0</v>
      </c>
      <c r="AA22" s="145">
        <v>0</v>
      </c>
      <c r="AB22" s="145">
        <v>0</v>
      </c>
      <c r="AC22" s="145">
        <v>0</v>
      </c>
      <c r="AD22" s="145">
        <v>0</v>
      </c>
      <c r="AE22" s="145">
        <v>0</v>
      </c>
      <c r="AF22" s="146">
        <v>0</v>
      </c>
    </row>
    <row r="23" spans="1:32" ht="15" x14ac:dyDescent="0.25">
      <c r="A23" s="182" t="s">
        <v>115</v>
      </c>
      <c r="B23" s="147" t="s">
        <v>86</v>
      </c>
      <c r="C23" s="145">
        <v>0</v>
      </c>
      <c r="D23" s="145">
        <v>0</v>
      </c>
      <c r="E23" s="145">
        <v>0</v>
      </c>
      <c r="F23" s="145">
        <v>0</v>
      </c>
      <c r="G23" s="145">
        <v>0</v>
      </c>
      <c r="H23" s="145">
        <v>0</v>
      </c>
      <c r="I23" s="145">
        <v>0</v>
      </c>
      <c r="J23" s="145">
        <v>0</v>
      </c>
      <c r="K23" s="145">
        <v>0</v>
      </c>
      <c r="L23" s="145">
        <v>0</v>
      </c>
      <c r="M23" s="145">
        <v>0</v>
      </c>
      <c r="N23" s="145">
        <v>0</v>
      </c>
      <c r="O23" s="145">
        <v>0</v>
      </c>
      <c r="P23" s="145">
        <v>0</v>
      </c>
      <c r="Q23" s="145">
        <v>0</v>
      </c>
      <c r="R23" s="145">
        <v>0</v>
      </c>
      <c r="S23" s="145">
        <v>0</v>
      </c>
      <c r="T23" s="145">
        <v>0</v>
      </c>
      <c r="U23" s="145">
        <v>0</v>
      </c>
      <c r="V23" s="145">
        <v>0</v>
      </c>
      <c r="W23" s="145">
        <v>0</v>
      </c>
      <c r="X23" s="145">
        <v>0</v>
      </c>
      <c r="Y23" s="145">
        <v>0</v>
      </c>
      <c r="Z23" s="145">
        <v>0</v>
      </c>
      <c r="AA23" s="145">
        <v>0</v>
      </c>
      <c r="AB23" s="145">
        <v>0</v>
      </c>
      <c r="AC23" s="145">
        <v>0</v>
      </c>
      <c r="AD23" s="145">
        <v>0</v>
      </c>
      <c r="AE23" s="145">
        <v>0</v>
      </c>
      <c r="AF23" s="146">
        <v>0</v>
      </c>
    </row>
    <row r="24" spans="1:32" ht="15" x14ac:dyDescent="0.25">
      <c r="A24" s="182" t="s">
        <v>116</v>
      </c>
      <c r="B24" s="147" t="s">
        <v>87</v>
      </c>
      <c r="C24" s="145">
        <v>0</v>
      </c>
      <c r="D24" s="145">
        <v>0</v>
      </c>
      <c r="E24" s="145">
        <v>0</v>
      </c>
      <c r="F24" s="145">
        <v>0</v>
      </c>
      <c r="G24" s="145">
        <v>0</v>
      </c>
      <c r="H24" s="145">
        <v>0</v>
      </c>
      <c r="I24" s="145">
        <v>0</v>
      </c>
      <c r="J24" s="145">
        <v>0</v>
      </c>
      <c r="K24" s="145">
        <v>0</v>
      </c>
      <c r="L24" s="145">
        <v>0</v>
      </c>
      <c r="M24" s="145">
        <v>0</v>
      </c>
      <c r="N24" s="145">
        <v>0</v>
      </c>
      <c r="O24" s="145">
        <v>0</v>
      </c>
      <c r="P24" s="145">
        <v>0</v>
      </c>
      <c r="Q24" s="145">
        <v>0</v>
      </c>
      <c r="R24" s="145">
        <v>0</v>
      </c>
      <c r="S24" s="145">
        <v>0</v>
      </c>
      <c r="T24" s="145">
        <v>0</v>
      </c>
      <c r="U24" s="145">
        <v>0</v>
      </c>
      <c r="V24" s="145">
        <v>0</v>
      </c>
      <c r="W24" s="145">
        <v>0</v>
      </c>
      <c r="X24" s="145">
        <v>0</v>
      </c>
      <c r="Y24" s="145">
        <v>0</v>
      </c>
      <c r="Z24" s="145">
        <v>0</v>
      </c>
      <c r="AA24" s="145">
        <v>0</v>
      </c>
      <c r="AB24" s="145">
        <v>0</v>
      </c>
      <c r="AC24" s="145">
        <v>0</v>
      </c>
      <c r="AD24" s="145">
        <v>0</v>
      </c>
      <c r="AE24" s="145">
        <v>0</v>
      </c>
      <c r="AF24" s="146">
        <v>0</v>
      </c>
    </row>
    <row r="25" spans="1:32" ht="15" x14ac:dyDescent="0.25">
      <c r="A25" s="182" t="s">
        <v>117</v>
      </c>
      <c r="B25" s="147" t="s">
        <v>88</v>
      </c>
      <c r="C25" s="145">
        <v>0</v>
      </c>
      <c r="D25" s="145">
        <v>0</v>
      </c>
      <c r="E25" s="145">
        <v>0</v>
      </c>
      <c r="F25" s="145">
        <v>0</v>
      </c>
      <c r="G25" s="145">
        <v>0</v>
      </c>
      <c r="H25" s="145">
        <v>0</v>
      </c>
      <c r="I25" s="145">
        <v>0</v>
      </c>
      <c r="J25" s="145">
        <v>0</v>
      </c>
      <c r="K25" s="145">
        <v>0</v>
      </c>
      <c r="L25" s="145">
        <v>0</v>
      </c>
      <c r="M25" s="145">
        <v>0</v>
      </c>
      <c r="N25" s="145">
        <v>0</v>
      </c>
      <c r="O25" s="145">
        <v>0</v>
      </c>
      <c r="P25" s="145">
        <v>0</v>
      </c>
      <c r="Q25" s="145">
        <v>0</v>
      </c>
      <c r="R25" s="145">
        <v>0</v>
      </c>
      <c r="S25" s="145">
        <v>0</v>
      </c>
      <c r="T25" s="145">
        <v>0</v>
      </c>
      <c r="U25" s="145">
        <v>0</v>
      </c>
      <c r="V25" s="145">
        <v>0</v>
      </c>
      <c r="W25" s="145">
        <v>0</v>
      </c>
      <c r="X25" s="145">
        <v>0</v>
      </c>
      <c r="Y25" s="145">
        <v>0</v>
      </c>
      <c r="Z25" s="145">
        <v>0</v>
      </c>
      <c r="AA25" s="145">
        <v>0</v>
      </c>
      <c r="AB25" s="145">
        <v>0</v>
      </c>
      <c r="AC25" s="145">
        <v>0</v>
      </c>
      <c r="AD25" s="145">
        <v>0</v>
      </c>
      <c r="AE25" s="145">
        <v>1</v>
      </c>
      <c r="AF25" s="146">
        <v>0</v>
      </c>
    </row>
    <row r="26" spans="1:32" ht="15" x14ac:dyDescent="0.25">
      <c r="A26" s="182" t="s">
        <v>118</v>
      </c>
      <c r="B26" s="147" t="s">
        <v>89</v>
      </c>
      <c r="C26" s="145">
        <v>0</v>
      </c>
      <c r="D26" s="145">
        <v>0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  <c r="O26" s="145">
        <v>0</v>
      </c>
      <c r="P26" s="145">
        <v>0</v>
      </c>
      <c r="Q26" s="145">
        <v>0</v>
      </c>
      <c r="R26" s="145">
        <v>0</v>
      </c>
      <c r="S26" s="145">
        <v>0</v>
      </c>
      <c r="T26" s="145">
        <v>0</v>
      </c>
      <c r="U26" s="145">
        <v>0</v>
      </c>
      <c r="V26" s="145">
        <v>0</v>
      </c>
      <c r="W26" s="145">
        <v>0</v>
      </c>
      <c r="X26" s="145">
        <v>0</v>
      </c>
      <c r="Y26" s="145">
        <v>0</v>
      </c>
      <c r="Z26" s="145">
        <v>0</v>
      </c>
      <c r="AA26" s="145">
        <v>0</v>
      </c>
      <c r="AB26" s="145">
        <v>0</v>
      </c>
      <c r="AC26" s="145">
        <v>1</v>
      </c>
      <c r="AD26" s="145">
        <v>0</v>
      </c>
      <c r="AE26" s="145">
        <v>0</v>
      </c>
      <c r="AF26" s="146">
        <v>0</v>
      </c>
    </row>
    <row r="27" spans="1:32" ht="15" x14ac:dyDescent="0.25">
      <c r="A27" s="182" t="s">
        <v>119</v>
      </c>
      <c r="B27" s="147" t="s">
        <v>90</v>
      </c>
      <c r="C27" s="145">
        <v>0</v>
      </c>
      <c r="D27" s="145">
        <v>0</v>
      </c>
      <c r="E27" s="145">
        <v>0</v>
      </c>
      <c r="F27" s="145">
        <v>0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145">
        <v>0</v>
      </c>
      <c r="P27" s="145">
        <v>0</v>
      </c>
      <c r="Q27" s="145">
        <v>0</v>
      </c>
      <c r="R27" s="145">
        <v>0</v>
      </c>
      <c r="S27" s="145">
        <v>0</v>
      </c>
      <c r="T27" s="145">
        <v>0</v>
      </c>
      <c r="U27" s="145">
        <v>0</v>
      </c>
      <c r="V27" s="145">
        <v>0</v>
      </c>
      <c r="W27" s="145">
        <v>0</v>
      </c>
      <c r="X27" s="145">
        <v>0</v>
      </c>
      <c r="Y27" s="145">
        <v>0</v>
      </c>
      <c r="Z27" s="145">
        <v>0</v>
      </c>
      <c r="AA27" s="145">
        <v>0</v>
      </c>
      <c r="AB27" s="145">
        <v>0</v>
      </c>
      <c r="AC27" s="145">
        <v>0</v>
      </c>
      <c r="AD27" s="145">
        <v>0</v>
      </c>
      <c r="AE27" s="145">
        <v>0</v>
      </c>
      <c r="AF27" s="146">
        <v>0</v>
      </c>
    </row>
    <row r="28" spans="1:32" ht="15" x14ac:dyDescent="0.25">
      <c r="A28" s="182" t="s">
        <v>120</v>
      </c>
      <c r="B28" s="147" t="s">
        <v>91</v>
      </c>
      <c r="C28" s="145">
        <v>0</v>
      </c>
      <c r="D28" s="145">
        <v>0</v>
      </c>
      <c r="E28" s="145">
        <v>0</v>
      </c>
      <c r="F28" s="145">
        <v>0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  <c r="O28" s="145">
        <v>0</v>
      </c>
      <c r="P28" s="145">
        <v>0</v>
      </c>
      <c r="Q28" s="145">
        <v>0</v>
      </c>
      <c r="R28" s="145">
        <v>0</v>
      </c>
      <c r="S28" s="145">
        <v>0</v>
      </c>
      <c r="T28" s="145">
        <v>0</v>
      </c>
      <c r="U28" s="145">
        <v>0</v>
      </c>
      <c r="V28" s="145">
        <v>0</v>
      </c>
      <c r="W28" s="145">
        <v>0</v>
      </c>
      <c r="X28" s="145">
        <v>0</v>
      </c>
      <c r="Y28" s="145">
        <v>0</v>
      </c>
      <c r="Z28" s="145">
        <v>0</v>
      </c>
      <c r="AA28" s="145">
        <v>0</v>
      </c>
      <c r="AB28" s="145">
        <v>0</v>
      </c>
      <c r="AC28" s="145">
        <v>0</v>
      </c>
      <c r="AD28" s="145">
        <v>0</v>
      </c>
      <c r="AE28" s="145">
        <v>0</v>
      </c>
      <c r="AF28" s="146">
        <v>0</v>
      </c>
    </row>
    <row r="29" spans="1:32" ht="15" x14ac:dyDescent="0.25">
      <c r="A29" s="182" t="s">
        <v>121</v>
      </c>
      <c r="B29" s="147" t="s">
        <v>92</v>
      </c>
      <c r="C29" s="145">
        <v>0</v>
      </c>
      <c r="D29" s="145">
        <v>0</v>
      </c>
      <c r="E29" s="145">
        <v>0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145">
        <v>0</v>
      </c>
      <c r="P29" s="145">
        <v>0</v>
      </c>
      <c r="Q29" s="145">
        <v>0</v>
      </c>
      <c r="R29" s="145">
        <v>0</v>
      </c>
      <c r="S29" s="145">
        <v>0</v>
      </c>
      <c r="T29" s="145">
        <v>0</v>
      </c>
      <c r="U29" s="145">
        <v>0</v>
      </c>
      <c r="V29" s="145">
        <v>0</v>
      </c>
      <c r="W29" s="145">
        <v>0</v>
      </c>
      <c r="X29" s="145">
        <v>0</v>
      </c>
      <c r="Y29" s="145">
        <v>0</v>
      </c>
      <c r="Z29" s="145">
        <v>0</v>
      </c>
      <c r="AA29" s="145">
        <v>0</v>
      </c>
      <c r="AB29" s="145">
        <v>0</v>
      </c>
      <c r="AC29" s="145">
        <v>0</v>
      </c>
      <c r="AD29" s="145">
        <v>0</v>
      </c>
      <c r="AE29" s="145">
        <v>0</v>
      </c>
      <c r="AF29" s="146">
        <v>0</v>
      </c>
    </row>
    <row r="30" spans="1:32" ht="15" x14ac:dyDescent="0.25">
      <c r="A30" s="182" t="s">
        <v>122</v>
      </c>
      <c r="B30" s="147" t="s">
        <v>93</v>
      </c>
      <c r="C30" s="145">
        <v>0</v>
      </c>
      <c r="D30" s="145">
        <v>0</v>
      </c>
      <c r="E30" s="145">
        <v>0</v>
      </c>
      <c r="F30" s="145">
        <v>0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145">
        <v>0</v>
      </c>
      <c r="P30" s="145">
        <v>0</v>
      </c>
      <c r="Q30" s="145">
        <v>0</v>
      </c>
      <c r="R30" s="145">
        <v>0</v>
      </c>
      <c r="S30" s="145">
        <v>0</v>
      </c>
      <c r="T30" s="145">
        <v>0</v>
      </c>
      <c r="U30" s="145">
        <v>0</v>
      </c>
      <c r="V30" s="145">
        <v>0</v>
      </c>
      <c r="W30" s="145">
        <v>0</v>
      </c>
      <c r="X30" s="145">
        <v>0</v>
      </c>
      <c r="Y30" s="145">
        <v>0</v>
      </c>
      <c r="Z30" s="145">
        <v>0</v>
      </c>
      <c r="AA30" s="145">
        <v>0</v>
      </c>
      <c r="AB30" s="145">
        <v>0</v>
      </c>
      <c r="AC30" s="145">
        <v>0</v>
      </c>
      <c r="AD30" s="145">
        <v>0</v>
      </c>
      <c r="AE30" s="145">
        <v>0</v>
      </c>
      <c r="AF30" s="146">
        <v>0</v>
      </c>
    </row>
    <row r="31" spans="1:32" ht="15" x14ac:dyDescent="0.25">
      <c r="A31" s="182" t="s">
        <v>123</v>
      </c>
      <c r="B31" s="147" t="s">
        <v>94</v>
      </c>
      <c r="C31" s="145">
        <v>0</v>
      </c>
      <c r="D31" s="145">
        <v>0</v>
      </c>
      <c r="E31" s="145">
        <v>0</v>
      </c>
      <c r="F31" s="145">
        <v>0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  <c r="O31" s="145">
        <v>0</v>
      </c>
      <c r="P31" s="145">
        <v>0</v>
      </c>
      <c r="Q31" s="145">
        <v>0</v>
      </c>
      <c r="R31" s="145">
        <v>0</v>
      </c>
      <c r="S31" s="145">
        <v>0</v>
      </c>
      <c r="T31" s="145">
        <v>0</v>
      </c>
      <c r="U31" s="145">
        <v>0</v>
      </c>
      <c r="V31" s="145">
        <v>0</v>
      </c>
      <c r="W31" s="145">
        <v>0</v>
      </c>
      <c r="X31" s="145">
        <v>0</v>
      </c>
      <c r="Y31" s="145">
        <v>0</v>
      </c>
      <c r="Z31" s="145">
        <v>0</v>
      </c>
      <c r="AA31" s="145">
        <v>0</v>
      </c>
      <c r="AB31" s="145">
        <v>0</v>
      </c>
      <c r="AC31" s="145">
        <v>0</v>
      </c>
      <c r="AD31" s="145">
        <v>0</v>
      </c>
      <c r="AE31" s="145">
        <v>0</v>
      </c>
      <c r="AF31" s="146">
        <v>0</v>
      </c>
    </row>
    <row r="32" spans="1:32" ht="15" x14ac:dyDescent="0.25">
      <c r="A32" s="183" t="s">
        <v>124</v>
      </c>
      <c r="B32" s="148" t="s">
        <v>95</v>
      </c>
      <c r="C32" s="149">
        <v>0</v>
      </c>
      <c r="D32" s="149">
        <v>0</v>
      </c>
      <c r="E32" s="149">
        <v>0</v>
      </c>
      <c r="F32" s="149">
        <v>0</v>
      </c>
      <c r="G32" s="149">
        <v>0</v>
      </c>
      <c r="H32" s="149">
        <v>0</v>
      </c>
      <c r="I32" s="149">
        <v>0</v>
      </c>
      <c r="J32" s="149">
        <v>0</v>
      </c>
      <c r="K32" s="149">
        <v>0</v>
      </c>
      <c r="L32" s="149">
        <v>0</v>
      </c>
      <c r="M32" s="149">
        <v>0</v>
      </c>
      <c r="N32" s="149">
        <v>0</v>
      </c>
      <c r="O32" s="149">
        <v>0</v>
      </c>
      <c r="P32" s="149">
        <v>0</v>
      </c>
      <c r="Q32" s="149">
        <v>0</v>
      </c>
      <c r="R32" s="149">
        <v>0</v>
      </c>
      <c r="S32" s="149">
        <v>0</v>
      </c>
      <c r="T32" s="149">
        <v>0</v>
      </c>
      <c r="U32" s="149">
        <v>0</v>
      </c>
      <c r="V32" s="149">
        <v>0</v>
      </c>
      <c r="W32" s="149">
        <v>0</v>
      </c>
      <c r="X32" s="149">
        <v>0</v>
      </c>
      <c r="Y32" s="149">
        <v>0</v>
      </c>
      <c r="Z32" s="149">
        <v>0</v>
      </c>
      <c r="AA32" s="149">
        <v>0</v>
      </c>
      <c r="AB32" s="149">
        <v>0</v>
      </c>
      <c r="AC32" s="149">
        <v>0</v>
      </c>
      <c r="AD32" s="149">
        <v>0</v>
      </c>
      <c r="AE32" s="149">
        <v>0</v>
      </c>
      <c r="AF32" s="150">
        <v>0</v>
      </c>
    </row>
  </sheetData>
  <mergeCells count="2">
    <mergeCell ref="A1:AF1"/>
    <mergeCell ref="AG2:AG15"/>
  </mergeCells>
  <phoneticPr fontId="33" type="noConversion"/>
  <conditionalFormatting sqref="B2:AF32">
    <cfRule type="cellIs" dxfId="0" priority="1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cost</vt:lpstr>
      <vt:lpstr>capa0</vt:lpstr>
      <vt:lpstr>demand</vt:lpstr>
      <vt:lpstr>fuel</vt:lpstr>
      <vt:lpstr>monthly</vt:lpstr>
      <vt:lpstr>FLH</vt:lpstr>
      <vt:lpstr>NTC</vt:lpstr>
      <vt:lpstr>km</vt:lpstr>
      <vt:lpstr>ACDC</vt:lpstr>
      <vt:lpstr>template (2)</vt:lpstr>
    </vt:vector>
  </TitlesOfParts>
  <Company>Vattenfall Europe Information Services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Lion Hirth</dc:creator>
  <cp:lastModifiedBy>Oliver Ruhnau</cp:lastModifiedBy>
  <cp:lastPrinted>2011-01-13T14:31:52Z</cp:lastPrinted>
  <dcterms:created xsi:type="dcterms:W3CDTF">2010-06-14T10:58:18Z</dcterms:created>
  <dcterms:modified xsi:type="dcterms:W3CDTF">2019-07-15T21:49:46Z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86&quot;/&gt;&lt;partner val=&quot;530&quot;/&gt;&lt;CXlWorkbook id=&quot;1&quot;&gt;&lt;m_cxllink/&gt;&lt;/CXlWorkbook&gt;&lt;/root&gt;">
    <vt:bool>false</vt:bool>
  </property>
  <property fmtid="{D5CDD505-2E9C-101B-9397-08002B2CF9AE}" pid="3" name="_AdHocReviewCycleID">
    <vt:i4>-239249793</vt:i4>
  </property>
  <property fmtid="{D5CDD505-2E9C-101B-9397-08002B2CF9AE}" pid="4" name="_NewReviewCycle">
    <vt:lpwstr/>
  </property>
  <property fmtid="{D5CDD505-2E9C-101B-9397-08002B2CF9AE}" pid="5" name="_EmailSubject">
    <vt:lpwstr/>
  </property>
  <property fmtid="{D5CDD505-2E9C-101B-9397-08002B2CF9AE}" pid="6" name="_AuthorEmail">
    <vt:lpwstr>peter.kaempfer@vattenfall.de</vt:lpwstr>
  </property>
  <property fmtid="{D5CDD505-2E9C-101B-9397-08002B2CF9AE}" pid="7" name="_AuthorEmailDisplayName">
    <vt:lpwstr>Kämpfer Peter (AE-D)</vt:lpwstr>
  </property>
  <property fmtid="{D5CDD505-2E9C-101B-9397-08002B2CF9AE}" pid="8" name="_PreviousAdHocReviewCycleID">
    <vt:i4>1220656457</vt:i4>
  </property>
  <property fmtid="{D5CDD505-2E9C-101B-9397-08002B2CF9AE}" pid="9" name="_ReviewingToolsShownOnce">
    <vt:lpwstr/>
  </property>
</Properties>
</file>