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6.xml" ContentType="application/vnd.openxmlformats-officedocument.spreadsheetml.worksheet+xml"/>
  <Override PartName="/xl/chartsheets/sheet9.xml" ContentType="application/vnd.openxmlformats-officedocument.spreadsheetml.chartsheet+xml"/>
  <Override PartName="/xl/worksheets/sheet7.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worksheets/sheet10.xml" ContentType="application/vnd.openxmlformats-officedocument.spreadsheetml.worksheet+xml"/>
  <Override PartName="/xl/chartsheets/sheet14.xml" ContentType="application/vnd.openxmlformats-officedocument.spreadsheetml.chartsheet+xml"/>
  <Override PartName="/xl/worksheets/sheet11.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xml"/>
  <Override PartName="/xl/charts/chart8.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xml"/>
  <Override PartName="/xl/charts/chart9.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codeName="ThisWorkbook"/>
  <mc:AlternateContent xmlns:mc="http://schemas.openxmlformats.org/markup-compatibility/2006">
    <mc:Choice Requires="x15">
      <x15ac:absPath xmlns:x15ac="http://schemas.microsoft.com/office/spreadsheetml/2010/11/ac" url="F:\Clients\UNU-WIDER\Working Papers\2018-19\Wier Reynolds\"/>
    </mc:Choice>
  </mc:AlternateContent>
  <xr:revisionPtr revIDLastSave="0" documentId="8_{C86C6706-0104-4E72-BE0E-6FF493FBBF93}" xr6:coauthVersionLast="34" xr6:coauthVersionMax="34" xr10:uidLastSave="{00000000-0000-0000-0000-000000000000}"/>
  <bookViews>
    <workbookView xWindow="0" yWindow="0" windowWidth="20490" windowHeight="7545" xr2:uid="{00000000-000D-0000-FFFF-FFFF00000000}"/>
  </bookViews>
  <sheets>
    <sheet name="Contents" sheetId="41" r:id="rId1"/>
    <sheet name="Table 1" sheetId="6" r:id="rId2"/>
    <sheet name="Data F1,8,9" sheetId="5" r:id="rId3"/>
    <sheet name="F1a" sheetId="4" r:id="rId4"/>
    <sheet name="F1b &amp; F8" sheetId="3" r:id="rId5"/>
    <sheet name="F9" sheetId="2" r:id="rId6"/>
    <sheet name="Data F2" sheetId="15" r:id="rId7"/>
    <sheet name="F2" sheetId="14" r:id="rId8"/>
    <sheet name="Data F3" sheetId="29" r:id="rId9"/>
    <sheet name="Figure 3a" sheetId="31" r:id="rId10"/>
    <sheet name="Figure 3b" sheetId="30" r:id="rId11"/>
    <sheet name="Figure 3c" sheetId="32" r:id="rId12"/>
    <sheet name="Figure 3d" sheetId="33" r:id="rId13"/>
    <sheet name="Data F4" sheetId="17" r:id="rId14"/>
    <sheet name="F4" sheetId="16" r:id="rId15"/>
    <sheet name="Data F5" sheetId="20" r:id="rId16"/>
    <sheet name="F5a" sheetId="18" r:id="rId17"/>
    <sheet name="F5b" sheetId="19" r:id="rId18"/>
    <sheet name="Data F6" sheetId="21" state="veryHidden" r:id="rId19"/>
    <sheet name="Data F6 " sheetId="42" r:id="rId20"/>
    <sheet name="F6a" sheetId="24" r:id="rId21"/>
    <sheet name="F6b" sheetId="23" r:id="rId22"/>
    <sheet name="Data F7" sheetId="25" r:id="rId23"/>
    <sheet name="F7" sheetId="22" r:id="rId24"/>
    <sheet name="Data 10a,10b" sheetId="12" r:id="rId25"/>
    <sheet name="F10a" sheetId="8" r:id="rId26"/>
    <sheet name="F10b" sheetId="11" r:id="rId27"/>
    <sheet name="Appendix" sheetId="10" r:id="rId28"/>
    <sheet name="A1a" sheetId="34" r:id="rId29"/>
    <sheet name="A1b" sheetId="39" r:id="rId30"/>
    <sheet name="A1c" sheetId="35" r:id="rId31"/>
    <sheet name="A1d" sheetId="36" r:id="rId32"/>
    <sheet name="A1bd" sheetId="38" r:id="rId33"/>
    <sheet name="A1cd" sheetId="37" r:id="rId34"/>
    <sheet name="A1x" sheetId="40" r:id="rId35"/>
    <sheet name="A2a" sheetId="7" r:id="rId36"/>
    <sheet name="A2b" sheetId="13" r:id="rId37"/>
  </sheets>
  <definedNames>
    <definedName name="HL_Navigator">Contents!#REF!</definedName>
    <definedName name="_xlnm.Print_Area" localSheetId="28">A1a!$B$2:$N$27</definedName>
    <definedName name="_xlnm.Print_Area" localSheetId="29">A1b!$B$2:$N$24</definedName>
    <definedName name="_xlnm.Print_Area" localSheetId="32">A1bd!$B$2:$N$25</definedName>
    <definedName name="_xlnm.Print_Area" localSheetId="30">A1c!$B$2:$N$25</definedName>
    <definedName name="_xlnm.Print_Area" localSheetId="33">A1cd!$B$2:$N$25</definedName>
    <definedName name="_xlnm.Print_Area" localSheetId="31">A1d!$B$2:$N$25</definedName>
    <definedName name="_xlnm.Print_Area" localSheetId="34">A1x!$B$2:$E$23</definedName>
    <definedName name="_xlnm.Print_Area" localSheetId="35">A2a!$B$2:$V$17</definedName>
    <definedName name="_xlnm.Print_Area" localSheetId="36">A2b!$B$2:$V$17</definedName>
    <definedName name="_xlnm.Print_Area" localSheetId="0">Contents!$B$2:$T$24</definedName>
    <definedName name="_xlnm.Print_Area" localSheetId="24">'Data 10a,10b'!$C$2:$O$25</definedName>
    <definedName name="_xlnm.Print_Area" localSheetId="2">'Data F1,8,9'!$B$2:$V$17</definedName>
    <definedName name="_xlnm.Print_Area" localSheetId="6">'Data F2'!$B$2:$D$60</definedName>
    <definedName name="_xlnm.Print_Area" localSheetId="8">'Data F3'!$B$2:$Q$56</definedName>
    <definedName name="_xlnm.Print_Area" localSheetId="13">'Data F4'!$B$2:$E$55</definedName>
    <definedName name="_xlnm.Print_Area" localSheetId="15">'Data F5'!$B$2:$D$8</definedName>
    <definedName name="_xlnm.Print_Area" localSheetId="18">'Data F6'!$B$2:$F$447</definedName>
    <definedName name="_xlnm.Print_Area" localSheetId="22">'Data F7'!$B$2:$G$26</definedName>
    <definedName name="_xlnm.Print_Area" localSheetId="1">'Table 1'!$B$2:$N$20</definedName>
  </definedNames>
  <calcPr calcId="1790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35" l="1"/>
  <c r="D36" i="35"/>
  <c r="E36" i="35"/>
  <c r="F36" i="35"/>
  <c r="G36" i="35"/>
  <c r="H36" i="35"/>
  <c r="I36" i="35"/>
  <c r="J36" i="35"/>
  <c r="K36" i="35"/>
  <c r="L36" i="35"/>
  <c r="M36" i="35"/>
  <c r="C34" i="35"/>
  <c r="D34" i="35"/>
  <c r="E34" i="35"/>
  <c r="F34" i="35"/>
  <c r="G34" i="35"/>
  <c r="H34" i="35"/>
  <c r="I34" i="35"/>
  <c r="J34" i="35"/>
  <c r="K34" i="35"/>
  <c r="L34" i="35"/>
  <c r="M34" i="35"/>
  <c r="N33" i="35"/>
  <c r="N34" i="35"/>
  <c r="N35" i="35"/>
  <c r="N36" i="35"/>
  <c r="N37" i="35"/>
  <c r="C32" i="35"/>
  <c r="D32" i="35"/>
  <c r="E32" i="35"/>
  <c r="F32" i="35"/>
  <c r="G32" i="35"/>
  <c r="H32" i="35"/>
  <c r="I32" i="35"/>
  <c r="J32" i="35"/>
  <c r="K32" i="35"/>
  <c r="L32" i="35"/>
  <c r="M32" i="35"/>
  <c r="N31" i="35"/>
  <c r="N32" i="35"/>
  <c r="D30" i="35"/>
  <c r="E30" i="35"/>
  <c r="F30" i="35"/>
  <c r="G30" i="35"/>
  <c r="H30" i="35"/>
  <c r="I30" i="35"/>
  <c r="J30" i="35"/>
  <c r="K30" i="35"/>
  <c r="L30" i="35"/>
  <c r="M30" i="35"/>
  <c r="N30" i="35"/>
  <c r="C30" i="35"/>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C142" i="21"/>
  <c r="C143"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C200" i="21"/>
  <c r="C201"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C228" i="21"/>
  <c r="C229" i="21"/>
  <c r="C230" i="21"/>
  <c r="C231" i="21"/>
  <c r="C232" i="21"/>
  <c r="C233" i="21"/>
  <c r="C234" i="21"/>
  <c r="C235" i="21"/>
  <c r="C236" i="21"/>
  <c r="C237" i="21"/>
  <c r="C238" i="21"/>
  <c r="C239" i="21"/>
  <c r="C240" i="21"/>
  <c r="C241" i="21"/>
  <c r="C242" i="21"/>
  <c r="C243" i="21"/>
  <c r="C244" i="21"/>
  <c r="C245"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C275" i="21"/>
  <c r="C276" i="21"/>
  <c r="C277" i="21"/>
  <c r="C278" i="21"/>
  <c r="C279" i="21"/>
  <c r="C280" i="21"/>
  <c r="C281" i="21"/>
  <c r="C282" i="21"/>
  <c r="C283" i="21"/>
  <c r="C284" i="21"/>
  <c r="C285" i="21"/>
  <c r="C286" i="21"/>
  <c r="C287" i="21"/>
  <c r="C288" i="21"/>
  <c r="C289" i="21"/>
  <c r="C290" i="21"/>
  <c r="C291" i="21"/>
  <c r="C292" i="21"/>
  <c r="C293" i="21"/>
  <c r="C294" i="21"/>
  <c r="C295" i="21"/>
  <c r="C296"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C326" i="21"/>
  <c r="C327"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C352" i="21"/>
  <c r="C353"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C387" i="21"/>
  <c r="C388"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C419" i="21"/>
  <c r="C420" i="21"/>
  <c r="C421" i="21"/>
  <c r="C422" i="21"/>
  <c r="C423" i="21"/>
  <c r="C424" i="21"/>
  <c r="C425" i="21"/>
  <c r="C426" i="21"/>
  <c r="C427" i="21"/>
  <c r="C428" i="21"/>
  <c r="C429" i="21"/>
  <c r="C430" i="21"/>
  <c r="C431" i="21"/>
  <c r="C432" i="21"/>
  <c r="C433" i="21"/>
  <c r="C434" i="21"/>
  <c r="C435" i="21"/>
  <c r="C436" i="21"/>
  <c r="C437" i="21"/>
  <c r="C438" i="21"/>
  <c r="C439" i="21"/>
  <c r="C440" i="21"/>
  <c r="C441" i="21"/>
  <c r="C442" i="21"/>
  <c r="C443" i="21"/>
  <c r="C444" i="21"/>
  <c r="C445" i="21"/>
  <c r="C446" i="21"/>
  <c r="C447" i="21"/>
  <c r="C6" i="21"/>
  <c r="F8" i="25"/>
  <c r="F9" i="25"/>
  <c r="F10" i="25"/>
  <c r="F11" i="25"/>
  <c r="F12" i="25"/>
  <c r="F13" i="25"/>
  <c r="F14" i="25"/>
  <c r="F15" i="25"/>
  <c r="F16" i="25"/>
  <c r="F17" i="25"/>
  <c r="F18" i="25"/>
  <c r="F19" i="25"/>
  <c r="F20" i="25"/>
  <c r="F21" i="25"/>
  <c r="F22" i="25"/>
  <c r="F23" i="25"/>
  <c r="F24" i="25"/>
  <c r="F25" i="25"/>
  <c r="F26" i="25"/>
  <c r="F7" i="25"/>
  <c r="G8" i="25"/>
  <c r="G9" i="25"/>
  <c r="G10" i="25"/>
  <c r="G11" i="25"/>
  <c r="G12" i="25"/>
  <c r="G13" i="25"/>
  <c r="G14" i="25"/>
  <c r="G15" i="25"/>
  <c r="G16" i="25"/>
  <c r="G17" i="25"/>
  <c r="G18" i="25"/>
  <c r="G19" i="25"/>
  <c r="G20" i="25"/>
  <c r="G21" i="25"/>
  <c r="G22" i="25"/>
  <c r="G23" i="25"/>
  <c r="G24" i="25"/>
  <c r="G25" i="25"/>
  <c r="G26" i="25"/>
  <c r="G7" i="25"/>
  <c r="E26" i="25"/>
  <c r="E25" i="25"/>
  <c r="E24" i="25"/>
  <c r="E23" i="25"/>
  <c r="E22" i="25"/>
  <c r="E21" i="25"/>
  <c r="E20" i="25"/>
  <c r="E19" i="25"/>
  <c r="E18" i="25"/>
  <c r="E17" i="25"/>
  <c r="E16" i="25"/>
  <c r="E15" i="25"/>
  <c r="E14" i="25"/>
  <c r="E13" i="25"/>
  <c r="E12" i="25"/>
  <c r="E11" i="25"/>
  <c r="E10" i="25"/>
  <c r="E9" i="25"/>
  <c r="E8" i="25"/>
  <c r="E7" i="25"/>
  <c r="C7" i="29"/>
  <c r="N7" i="29"/>
  <c r="N8" i="29"/>
  <c r="N9" i="29"/>
  <c r="N10" i="29"/>
  <c r="N11" i="29"/>
  <c r="N12" i="29"/>
  <c r="N13" i="29"/>
  <c r="N14" i="29"/>
  <c r="N15" i="29"/>
  <c r="N16" i="29"/>
  <c r="N17" i="29"/>
  <c r="N18" i="29"/>
  <c r="N19" i="29"/>
  <c r="N20" i="29"/>
  <c r="N21" i="29"/>
  <c r="N22" i="29"/>
  <c r="N23" i="29"/>
  <c r="N24" i="29"/>
  <c r="N25" i="29"/>
  <c r="N26" i="29"/>
  <c r="N27" i="29"/>
  <c r="N28" i="29"/>
  <c r="N29" i="29"/>
  <c r="N30" i="29"/>
  <c r="N31" i="29"/>
  <c r="N32" i="29"/>
  <c r="N33" i="29"/>
  <c r="N34" i="29"/>
  <c r="N35" i="29"/>
  <c r="N36" i="29"/>
  <c r="N37" i="29"/>
  <c r="N38" i="29"/>
  <c r="N39" i="29"/>
  <c r="N40" i="29"/>
  <c r="N41" i="29"/>
  <c r="N42" i="29"/>
  <c r="N43" i="29"/>
  <c r="N44" i="29"/>
  <c r="N45" i="29"/>
  <c r="N46" i="29"/>
  <c r="N47" i="29"/>
  <c r="N48" i="29"/>
  <c r="N49" i="29"/>
  <c r="N50" i="29"/>
  <c r="N51" i="29"/>
  <c r="N52" i="29"/>
  <c r="N53" i="29"/>
  <c r="N54" i="29"/>
  <c r="N55" i="29"/>
  <c r="N56" i="29"/>
  <c r="O7" i="29"/>
  <c r="P7" i="29"/>
  <c r="P8" i="29"/>
  <c r="P9" i="29"/>
  <c r="P10" i="29"/>
  <c r="P11" i="29"/>
  <c r="P12" i="29"/>
  <c r="P13" i="29"/>
  <c r="P14" i="29"/>
  <c r="P15" i="29"/>
  <c r="P16" i="29"/>
  <c r="P17" i="29"/>
  <c r="P18" i="29"/>
  <c r="P19" i="29"/>
  <c r="P20" i="29"/>
  <c r="P21" i="29"/>
  <c r="P22" i="29"/>
  <c r="P23" i="29"/>
  <c r="P24" i="29"/>
  <c r="P25" i="29"/>
  <c r="P26" i="29"/>
  <c r="P27" i="29"/>
  <c r="P28" i="29"/>
  <c r="P29" i="29"/>
  <c r="P30" i="29"/>
  <c r="P31" i="29"/>
  <c r="P32" i="29"/>
  <c r="P33" i="29"/>
  <c r="P34" i="29"/>
  <c r="P35" i="29"/>
  <c r="P36" i="29"/>
  <c r="P37" i="29"/>
  <c r="P38" i="29"/>
  <c r="P39" i="29"/>
  <c r="P40" i="29"/>
  <c r="P41" i="29"/>
  <c r="P42" i="29"/>
  <c r="P43" i="29"/>
  <c r="P44" i="29"/>
  <c r="P45" i="29"/>
  <c r="P46" i="29"/>
  <c r="P47" i="29"/>
  <c r="P48" i="29"/>
  <c r="P49" i="29"/>
  <c r="P50" i="29"/>
  <c r="P51" i="29"/>
  <c r="P52" i="29"/>
  <c r="P53" i="29"/>
  <c r="P54" i="29"/>
  <c r="P55" i="29"/>
  <c r="P56" i="29"/>
  <c r="Q7" i="29"/>
  <c r="C8" i="29"/>
  <c r="O8" i="29"/>
  <c r="Q8" i="29"/>
  <c r="C9" i="29"/>
  <c r="O9" i="29"/>
  <c r="Q9" i="29"/>
  <c r="C10" i="29"/>
  <c r="O10" i="29"/>
  <c r="Q10" i="29"/>
  <c r="C11" i="29"/>
  <c r="O11" i="29"/>
  <c r="Q11" i="29"/>
  <c r="C12" i="29"/>
  <c r="O12" i="29"/>
  <c r="Q12" i="29"/>
  <c r="C13" i="29"/>
  <c r="O13" i="29"/>
  <c r="Q13" i="29"/>
  <c r="C14" i="29"/>
  <c r="O14" i="29"/>
  <c r="Q14" i="29"/>
  <c r="C15" i="29"/>
  <c r="O15" i="29"/>
  <c r="Q15" i="29"/>
  <c r="C16" i="29"/>
  <c r="O16" i="29"/>
  <c r="Q16" i="29"/>
  <c r="C17" i="29"/>
  <c r="O17" i="29"/>
  <c r="Q17" i="29"/>
  <c r="C18" i="29"/>
  <c r="O18" i="29"/>
  <c r="Q18" i="29"/>
  <c r="C19" i="29"/>
  <c r="O19" i="29"/>
  <c r="Q19" i="29"/>
  <c r="C20" i="29"/>
  <c r="O20" i="29"/>
  <c r="Q20" i="29"/>
  <c r="C21" i="29"/>
  <c r="O21" i="29"/>
  <c r="Q21" i="29"/>
  <c r="C22" i="29"/>
  <c r="O22" i="29"/>
  <c r="Q22" i="29"/>
  <c r="C23" i="29"/>
  <c r="O23" i="29"/>
  <c r="Q23" i="29"/>
  <c r="C24" i="29"/>
  <c r="O24" i="29"/>
  <c r="Q24" i="29"/>
  <c r="C25" i="29"/>
  <c r="O25" i="29"/>
  <c r="Q25" i="29"/>
  <c r="C26" i="29"/>
  <c r="O26" i="29"/>
  <c r="Q26" i="29"/>
  <c r="C27" i="29"/>
  <c r="O27" i="29"/>
  <c r="Q27" i="29"/>
  <c r="C28" i="29"/>
  <c r="O28" i="29"/>
  <c r="Q28" i="29"/>
  <c r="C29" i="29"/>
  <c r="O29" i="29"/>
  <c r="Q29" i="29"/>
  <c r="C30" i="29"/>
  <c r="O30" i="29"/>
  <c r="Q30" i="29"/>
  <c r="C31" i="29"/>
  <c r="O31" i="29"/>
  <c r="Q31" i="29"/>
  <c r="C32" i="29"/>
  <c r="O32" i="29"/>
  <c r="Q32" i="29"/>
  <c r="C33" i="29"/>
  <c r="O33" i="29"/>
  <c r="Q33" i="29"/>
  <c r="C34" i="29"/>
  <c r="O34" i="29"/>
  <c r="Q34" i="29"/>
  <c r="C35" i="29"/>
  <c r="O35" i="29"/>
  <c r="Q35" i="29"/>
  <c r="C36" i="29"/>
  <c r="O36" i="29"/>
  <c r="Q36" i="29"/>
  <c r="C37" i="29"/>
  <c r="O37" i="29"/>
  <c r="Q37" i="29"/>
  <c r="C38" i="29"/>
  <c r="O38" i="29"/>
  <c r="Q38" i="29"/>
  <c r="C39" i="29"/>
  <c r="O39" i="29"/>
  <c r="Q39" i="29"/>
  <c r="C40" i="29"/>
  <c r="O40" i="29"/>
  <c r="Q40" i="29"/>
  <c r="C41" i="29"/>
  <c r="O41" i="29"/>
  <c r="Q41" i="29"/>
  <c r="C42" i="29"/>
  <c r="O42" i="29"/>
  <c r="Q42" i="29"/>
  <c r="C43" i="29"/>
  <c r="O43" i="29"/>
  <c r="Q43" i="29"/>
  <c r="C44" i="29"/>
  <c r="O44" i="29"/>
  <c r="Q44" i="29"/>
  <c r="C45" i="29"/>
  <c r="O45" i="29"/>
  <c r="Q45" i="29"/>
  <c r="C46" i="29"/>
  <c r="O46" i="29"/>
  <c r="Q46" i="29"/>
  <c r="C47" i="29"/>
  <c r="O47" i="29"/>
  <c r="Q47" i="29"/>
  <c r="C48" i="29"/>
  <c r="O48" i="29"/>
  <c r="Q48" i="29"/>
  <c r="C49" i="29"/>
  <c r="O49" i="29"/>
  <c r="Q49" i="29"/>
  <c r="C50" i="29"/>
  <c r="O50" i="29"/>
  <c r="Q50" i="29"/>
  <c r="C51" i="29"/>
  <c r="O51" i="29"/>
  <c r="Q51" i="29"/>
  <c r="C52" i="29"/>
  <c r="O52" i="29"/>
  <c r="Q52" i="29"/>
  <c r="C53" i="29"/>
  <c r="O53" i="29"/>
  <c r="Q53" i="29"/>
  <c r="C54" i="29"/>
  <c r="O54" i="29"/>
  <c r="Q54" i="29"/>
  <c r="C55" i="29"/>
  <c r="O55" i="29"/>
  <c r="Q55" i="29"/>
  <c r="C56" i="29"/>
  <c r="O56" i="29"/>
  <c r="Q56" i="29"/>
  <c r="F447"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4"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231" i="21"/>
  <c r="D232" i="21"/>
  <c r="D233" i="21"/>
  <c r="D234" i="21"/>
  <c r="D235" i="21"/>
  <c r="D236" i="21"/>
  <c r="D237" i="21"/>
  <c r="D238" i="21"/>
  <c r="D239" i="21"/>
  <c r="D240" i="21"/>
  <c r="D241" i="21"/>
  <c r="D242" i="21"/>
  <c r="D243" i="21"/>
  <c r="D244" i="21"/>
  <c r="D245" i="21"/>
  <c r="D246" i="21"/>
  <c r="D247" i="21"/>
  <c r="D248" i="21"/>
  <c r="D249" i="21"/>
  <c r="D250" i="21"/>
  <c r="D251" i="21"/>
  <c r="D252" i="21"/>
  <c r="D253" i="21"/>
  <c r="D254" i="21"/>
  <c r="D255" i="21"/>
  <c r="D256" i="21"/>
  <c r="D257" i="21"/>
  <c r="D258" i="21"/>
  <c r="D259" i="21"/>
  <c r="D260" i="21"/>
  <c r="D261" i="21"/>
  <c r="D262" i="21"/>
  <c r="D263" i="21"/>
  <c r="D264" i="21"/>
  <c r="D265" i="21"/>
  <c r="D266" i="21"/>
  <c r="D267" i="21"/>
  <c r="D268" i="21"/>
  <c r="D269" i="21"/>
  <c r="D270" i="21"/>
  <c r="D271" i="21"/>
  <c r="D272" i="21"/>
  <c r="D273" i="21"/>
  <c r="D274" i="21"/>
  <c r="D275" i="21"/>
  <c r="D276" i="21"/>
  <c r="D277" i="21"/>
  <c r="D278" i="21"/>
  <c r="D279" i="21"/>
  <c r="D280" i="21"/>
  <c r="D281" i="21"/>
  <c r="D282" i="21"/>
  <c r="D283" i="21"/>
  <c r="D284" i="21"/>
  <c r="D285" i="21"/>
  <c r="D286" i="21"/>
  <c r="D287" i="21"/>
  <c r="D288" i="21"/>
  <c r="D289" i="21"/>
  <c r="D290" i="21"/>
  <c r="D291" i="21"/>
  <c r="D292" i="21"/>
  <c r="D293" i="21"/>
  <c r="D294" i="21"/>
  <c r="D295" i="21"/>
  <c r="D296" i="21"/>
  <c r="D297" i="21"/>
  <c r="D298" i="21"/>
  <c r="D299" i="21"/>
  <c r="D300" i="21"/>
  <c r="D301" i="21"/>
  <c r="D302" i="21"/>
  <c r="D303" i="21"/>
  <c r="D304" i="21"/>
  <c r="D305" i="21"/>
  <c r="D306" i="21"/>
  <c r="D307" i="21"/>
  <c r="D308" i="21"/>
  <c r="D309" i="21"/>
  <c r="D310" i="21"/>
  <c r="D311" i="21"/>
  <c r="D312" i="21"/>
  <c r="D313" i="21"/>
  <c r="D314" i="21"/>
  <c r="D315" i="21"/>
  <c r="D316" i="21"/>
  <c r="D317" i="21"/>
  <c r="D318" i="21"/>
  <c r="D319" i="21"/>
  <c r="D320" i="21"/>
  <c r="D321" i="21"/>
  <c r="D322" i="21"/>
  <c r="D323" i="21"/>
  <c r="D324" i="21"/>
  <c r="D325" i="21"/>
  <c r="D326" i="21"/>
  <c r="D327" i="21"/>
  <c r="D328" i="21"/>
  <c r="D329" i="21"/>
  <c r="D330" i="21"/>
  <c r="D331" i="21"/>
  <c r="D332" i="21"/>
  <c r="D333" i="21"/>
  <c r="D334" i="21"/>
  <c r="D335" i="21"/>
  <c r="D336" i="21"/>
  <c r="D337" i="21"/>
  <c r="D338" i="21"/>
  <c r="D339" i="21"/>
  <c r="D340" i="21"/>
  <c r="D341" i="21"/>
  <c r="D342" i="21"/>
  <c r="D343" i="21"/>
  <c r="D344" i="21"/>
  <c r="D345" i="21"/>
  <c r="D346" i="21"/>
  <c r="D347" i="21"/>
  <c r="D348" i="21"/>
  <c r="D349" i="21"/>
  <c r="D350" i="21"/>
  <c r="D351" i="21"/>
  <c r="D352" i="21"/>
  <c r="D353" i="21"/>
  <c r="D354" i="21"/>
  <c r="D355" i="21"/>
  <c r="D356" i="21"/>
  <c r="D357" i="21"/>
  <c r="D358" i="21"/>
  <c r="D359" i="21"/>
  <c r="D360" i="21"/>
  <c r="D361" i="21"/>
  <c r="D362" i="21"/>
  <c r="D363" i="21"/>
  <c r="D364" i="21"/>
  <c r="D365" i="21"/>
  <c r="D366" i="21"/>
  <c r="D367" i="21"/>
  <c r="D368" i="21"/>
  <c r="D369" i="21"/>
  <c r="D370" i="21"/>
  <c r="D371" i="21"/>
  <c r="D372" i="21"/>
  <c r="D373" i="21"/>
  <c r="D374" i="21"/>
  <c r="D375" i="21"/>
  <c r="D376" i="21"/>
  <c r="D377" i="21"/>
  <c r="D378" i="21"/>
  <c r="D379" i="21"/>
  <c r="D380" i="21"/>
  <c r="D381" i="21"/>
  <c r="D382" i="21"/>
  <c r="D383" i="21"/>
  <c r="D384" i="21"/>
  <c r="D385" i="21"/>
  <c r="D386" i="21"/>
  <c r="D387" i="21"/>
  <c r="D388" i="21"/>
  <c r="D389" i="21"/>
  <c r="D390" i="21"/>
  <c r="D391" i="21"/>
  <c r="D392" i="21"/>
  <c r="D393" i="21"/>
  <c r="D394" i="21"/>
  <c r="D395" i="21"/>
  <c r="D396" i="21"/>
  <c r="D397" i="21"/>
  <c r="D398" i="21"/>
  <c r="D399" i="21"/>
  <c r="D400" i="21"/>
  <c r="D401" i="21"/>
  <c r="D402" i="21"/>
  <c r="D403" i="21"/>
  <c r="D404" i="21"/>
  <c r="D405" i="21"/>
  <c r="D406" i="21"/>
  <c r="D407" i="21"/>
  <c r="D408" i="21"/>
  <c r="D409" i="21"/>
  <c r="D410" i="21"/>
  <c r="D411" i="21"/>
  <c r="D412" i="21"/>
  <c r="D413" i="21"/>
  <c r="D414" i="21"/>
  <c r="D415" i="21"/>
  <c r="D416" i="21"/>
  <c r="D417" i="21"/>
  <c r="D418" i="21"/>
  <c r="D419" i="21"/>
  <c r="D420" i="21"/>
  <c r="D421" i="21"/>
  <c r="D422" i="21"/>
  <c r="D423" i="21"/>
  <c r="D424" i="21"/>
  <c r="D425" i="21"/>
  <c r="D426" i="21"/>
  <c r="D427" i="21"/>
  <c r="D428" i="21"/>
  <c r="D429" i="21"/>
  <c r="D430" i="21"/>
  <c r="D431" i="21"/>
  <c r="D432" i="21"/>
  <c r="D433" i="21"/>
  <c r="D434" i="21"/>
  <c r="D435" i="21"/>
  <c r="D436" i="21"/>
  <c r="D437" i="21"/>
  <c r="D438" i="21"/>
  <c r="D439" i="21"/>
  <c r="D440" i="21"/>
  <c r="D441" i="21"/>
  <c r="D442" i="21"/>
  <c r="D443" i="21"/>
  <c r="D444" i="21"/>
  <c r="D445" i="21"/>
  <c r="D446" i="21"/>
  <c r="D447" i="21"/>
  <c r="F446" i="21"/>
  <c r="F445" i="21"/>
  <c r="F444" i="21"/>
  <c r="F443" i="21"/>
  <c r="F442" i="21"/>
  <c r="F441" i="21"/>
  <c r="F440" i="21"/>
  <c r="F439" i="21"/>
  <c r="F438" i="21"/>
  <c r="F437" i="21"/>
  <c r="F436" i="21"/>
  <c r="F435" i="21"/>
  <c r="F434" i="21"/>
  <c r="F433" i="21"/>
  <c r="F432" i="21"/>
  <c r="F431" i="21"/>
  <c r="F430" i="21"/>
  <c r="F429" i="21"/>
  <c r="F428" i="21"/>
  <c r="F427" i="21"/>
  <c r="F426" i="21"/>
  <c r="F425" i="21"/>
  <c r="F424" i="21"/>
  <c r="F423" i="21"/>
  <c r="F422" i="21"/>
  <c r="F421" i="21"/>
  <c r="F420" i="21"/>
  <c r="F419" i="21"/>
  <c r="F418" i="21"/>
  <c r="F417" i="21"/>
  <c r="F416" i="21"/>
  <c r="F415" i="21"/>
  <c r="F414" i="21"/>
  <c r="F413" i="21"/>
  <c r="F412" i="21"/>
  <c r="F411" i="21"/>
  <c r="F410" i="21"/>
  <c r="F409" i="21"/>
  <c r="F408" i="21"/>
  <c r="F407" i="21"/>
  <c r="F406" i="21"/>
  <c r="F405" i="21"/>
  <c r="F404" i="21"/>
  <c r="F403" i="21"/>
  <c r="F402" i="21"/>
  <c r="F401" i="21"/>
  <c r="F400" i="21"/>
  <c r="F399" i="21"/>
  <c r="F398" i="21"/>
  <c r="F397" i="21"/>
  <c r="F396" i="21"/>
  <c r="F395" i="21"/>
  <c r="F394" i="21"/>
  <c r="F393" i="21"/>
  <c r="F392" i="21"/>
  <c r="F391" i="21"/>
  <c r="F390" i="21"/>
  <c r="F389" i="21"/>
  <c r="F388" i="21"/>
  <c r="F387" i="21"/>
  <c r="F386" i="21"/>
  <c r="F385" i="21"/>
  <c r="F384" i="21"/>
  <c r="F383" i="21"/>
  <c r="F382" i="21"/>
  <c r="F381" i="21"/>
  <c r="F380" i="21"/>
  <c r="F379" i="21"/>
  <c r="F378" i="21"/>
  <c r="F377" i="21"/>
  <c r="F376" i="21"/>
  <c r="F375" i="21"/>
  <c r="F374" i="21"/>
  <c r="F373" i="21"/>
  <c r="F372" i="21"/>
  <c r="F371" i="21"/>
  <c r="F370" i="21"/>
  <c r="F369" i="21"/>
  <c r="F368" i="21"/>
  <c r="F367" i="21"/>
  <c r="F366" i="21"/>
  <c r="F365" i="21"/>
  <c r="F364" i="21"/>
  <c r="F363" i="21"/>
  <c r="F362" i="21"/>
  <c r="F361" i="21"/>
  <c r="F360" i="21"/>
  <c r="F359" i="21"/>
  <c r="F358" i="21"/>
  <c r="F357" i="21"/>
  <c r="F356" i="21"/>
  <c r="F355" i="21"/>
  <c r="F354" i="21"/>
  <c r="F353" i="21"/>
  <c r="F352" i="21"/>
  <c r="F351" i="21"/>
  <c r="F350" i="21"/>
  <c r="F349" i="21"/>
  <c r="F348" i="21"/>
  <c r="F347" i="21"/>
  <c r="F346" i="21"/>
  <c r="F345" i="21"/>
  <c r="F344" i="21"/>
  <c r="F343" i="21"/>
  <c r="F342" i="21"/>
  <c r="F341" i="21"/>
  <c r="F340" i="21"/>
  <c r="F339" i="21"/>
  <c r="F338" i="21"/>
  <c r="F337" i="21"/>
  <c r="F336" i="21"/>
  <c r="F335" i="21"/>
  <c r="F334" i="21"/>
  <c r="F333" i="21"/>
  <c r="F332" i="21"/>
  <c r="F331" i="21"/>
  <c r="F330" i="21"/>
  <c r="F329" i="21"/>
  <c r="F328" i="21"/>
  <c r="F327" i="21"/>
  <c r="F326" i="21"/>
  <c r="F325" i="21"/>
  <c r="F324" i="21"/>
  <c r="F323" i="21"/>
  <c r="F322" i="21"/>
  <c r="F321" i="21"/>
  <c r="F320" i="21"/>
  <c r="F319" i="21"/>
  <c r="F318" i="21"/>
  <c r="F317" i="21"/>
  <c r="F316" i="21"/>
  <c r="F315" i="21"/>
  <c r="F314" i="21"/>
  <c r="F313" i="21"/>
  <c r="F312" i="21"/>
  <c r="F311" i="21"/>
  <c r="F310" i="21"/>
  <c r="F309" i="21"/>
  <c r="F308" i="21"/>
  <c r="F307" i="21"/>
  <c r="F306" i="21"/>
  <c r="F305" i="21"/>
  <c r="F304" i="21"/>
  <c r="F303" i="21"/>
  <c r="F302" i="21"/>
  <c r="F301" i="2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P7" i="5"/>
  <c r="Q7" i="5"/>
  <c r="P8" i="5"/>
  <c r="Q8" i="5"/>
  <c r="P9" i="5"/>
  <c r="Q9" i="5"/>
  <c r="P10" i="5"/>
  <c r="Q10" i="5"/>
  <c r="P11" i="5"/>
  <c r="Q11" i="5"/>
  <c r="P12" i="5"/>
  <c r="Q12" i="5"/>
  <c r="P13" i="5"/>
  <c r="Q13" i="5"/>
  <c r="P14" i="5"/>
  <c r="Q14" i="5"/>
  <c r="P15" i="5"/>
  <c r="Q15" i="5"/>
  <c r="P16" i="5"/>
  <c r="Q16" i="5"/>
  <c r="Q17" i="5"/>
  <c r="H7" i="5"/>
  <c r="I7" i="5"/>
  <c r="H8" i="5"/>
  <c r="I8" i="5"/>
  <c r="H9" i="5"/>
  <c r="I9" i="5"/>
  <c r="H10" i="5"/>
  <c r="I10" i="5"/>
  <c r="H11" i="5"/>
  <c r="I11" i="5"/>
  <c r="H12" i="5"/>
  <c r="I12" i="5"/>
  <c r="H13" i="5"/>
  <c r="I13" i="5"/>
  <c r="H14" i="5"/>
  <c r="I14" i="5"/>
  <c r="H15" i="5"/>
  <c r="I15" i="5"/>
  <c r="H16" i="5"/>
  <c r="I16" i="5"/>
  <c r="I17" i="5"/>
  <c r="D17" i="5"/>
  <c r="S7" i="5"/>
  <c r="T7" i="5"/>
  <c r="S8" i="5"/>
  <c r="T8" i="5"/>
  <c r="S9" i="5"/>
  <c r="T9" i="5"/>
  <c r="S10" i="5"/>
  <c r="T10" i="5"/>
  <c r="S11" i="5"/>
  <c r="T11" i="5"/>
  <c r="S12" i="5"/>
  <c r="T12" i="5"/>
  <c r="S13" i="5"/>
  <c r="T13" i="5"/>
  <c r="S14" i="5"/>
  <c r="T14" i="5"/>
  <c r="S15" i="5"/>
  <c r="T15" i="5"/>
  <c r="S16" i="5"/>
  <c r="T16" i="5"/>
  <c r="R16" i="5"/>
  <c r="O16" i="5"/>
  <c r="K7" i="5"/>
  <c r="L7" i="5"/>
  <c r="K8" i="5"/>
  <c r="L8" i="5"/>
  <c r="K9" i="5"/>
  <c r="L9" i="5"/>
  <c r="K10" i="5"/>
  <c r="L10" i="5"/>
  <c r="K11" i="5"/>
  <c r="L11" i="5"/>
  <c r="K12" i="5"/>
  <c r="L12" i="5"/>
  <c r="K13" i="5"/>
  <c r="L13" i="5"/>
  <c r="K14" i="5"/>
  <c r="L14" i="5"/>
  <c r="K15" i="5"/>
  <c r="L15" i="5"/>
  <c r="K16" i="5"/>
  <c r="L16" i="5"/>
  <c r="J16" i="5"/>
  <c r="D16" i="5"/>
  <c r="R15" i="5"/>
  <c r="O15" i="5"/>
  <c r="J15" i="5"/>
  <c r="D15" i="5"/>
  <c r="R14" i="5"/>
  <c r="O14" i="5"/>
  <c r="J14" i="5"/>
  <c r="D14" i="5"/>
  <c r="R13" i="5"/>
  <c r="O13" i="5"/>
  <c r="J13" i="5"/>
  <c r="D13" i="5"/>
  <c r="R12" i="5"/>
  <c r="O12" i="5"/>
  <c r="J12" i="5"/>
  <c r="D12" i="5"/>
  <c r="R11" i="5"/>
  <c r="O11" i="5"/>
  <c r="J11" i="5"/>
  <c r="D11" i="5"/>
  <c r="R10" i="5"/>
  <c r="O10" i="5"/>
  <c r="J10" i="5"/>
  <c r="D10" i="5"/>
  <c r="R9" i="5"/>
  <c r="O9" i="5"/>
  <c r="J9" i="5"/>
  <c r="D9" i="5"/>
  <c r="R8" i="5"/>
  <c r="O8" i="5"/>
  <c r="J8" i="5"/>
  <c r="D8" i="5"/>
  <c r="R7" i="5"/>
  <c r="O7" i="5"/>
  <c r="J7" i="5"/>
  <c r="D7" i="5"/>
</calcChain>
</file>

<file path=xl/sharedStrings.xml><?xml version="1.0" encoding="utf-8"?>
<sst xmlns="http://schemas.openxmlformats.org/spreadsheetml/2006/main" count="2245" uniqueCount="1130">
  <si>
    <t>Figure 2</t>
  </si>
  <si>
    <t>Table 1</t>
  </si>
  <si>
    <t>Figure 4</t>
  </si>
  <si>
    <t>Figure 5</t>
  </si>
  <si>
    <t>Figure 7</t>
  </si>
  <si>
    <t>Main tables and figures</t>
  </si>
  <si>
    <t>Appendix tables</t>
  </si>
  <si>
    <t>Share of tax base</t>
  </si>
  <si>
    <t>0-10%</t>
  </si>
  <si>
    <t>10-20%</t>
  </si>
  <si>
    <t>20-30%</t>
  </si>
  <si>
    <t>30-40%</t>
  </si>
  <si>
    <t>40-50%</t>
  </si>
  <si>
    <t>50-60%</t>
  </si>
  <si>
    <t>60-70%</t>
  </si>
  <si>
    <t>70-80%</t>
  </si>
  <si>
    <t>80-90%</t>
  </si>
  <si>
    <t>90-100%</t>
  </si>
  <si>
    <t>Total</t>
  </si>
  <si>
    <t>Accumulated tax loss as a share of tax base</t>
  </si>
  <si>
    <t>Absolute tax loss estimate (inflexible)</t>
  </si>
  <si>
    <t>Difference to flexible</t>
  </si>
  <si>
    <t>Size decile (based on wagebill)</t>
  </si>
  <si>
    <t>Taxable profits in haven-owned subsidiaries</t>
  </si>
  <si>
    <t>SA Rand</t>
  </si>
  <si>
    <t>Coef.</t>
  </si>
  <si>
    <t>S.E.</t>
  </si>
  <si>
    <t>Estimated profitability gap (flexible specification)</t>
  </si>
  <si>
    <t>Share of tax loss estimate</t>
  </si>
  <si>
    <t>Tax loss as share of total tax base</t>
  </si>
  <si>
    <t>Estimated profitability gap (inflexible specification)</t>
  </si>
  <si>
    <t>Tax loss as share of true base</t>
  </si>
  <si>
    <t xml:space="preserve">Absolute tax loss estimate </t>
  </si>
  <si>
    <t>Unweighted average effect</t>
  </si>
  <si>
    <t>[1]</t>
  </si>
  <si>
    <t>[2]</t>
  </si>
  <si>
    <t>[3]</t>
  </si>
  <si>
    <t>[4]</t>
  </si>
  <si>
    <t>[5]</t>
  </si>
  <si>
    <t>[6]</t>
  </si>
  <si>
    <t>[7]</t>
  </si>
  <si>
    <t>[8]</t>
  </si>
  <si>
    <t>[9]</t>
  </si>
  <si>
    <t>[10]</t>
  </si>
  <si>
    <t>[11]</t>
  </si>
  <si>
    <t>[12]</t>
  </si>
  <si>
    <t>[13]</t>
  </si>
  <si>
    <t>[14]</t>
  </si>
  <si>
    <t>[15]</t>
  </si>
  <si>
    <t>[16]</t>
  </si>
  <si>
    <t>[17]</t>
  </si>
  <si>
    <t>Weighted average effect</t>
  </si>
  <si>
    <t>Weighted regression by firm size</t>
  </si>
  <si>
    <t>Table 1: Summary statistics on foreign owned firms  in South Africa (2014)</t>
  </si>
  <si>
    <t xml:space="preserve">Firms owned by parent in a tax haven </t>
  </si>
  <si>
    <t>Firms owned by a foreign parent not in a tax haven</t>
  </si>
  <si>
    <t>Obs</t>
  </si>
  <si>
    <t>Mean</t>
  </si>
  <si>
    <t>Std. Dev.</t>
  </si>
  <si>
    <t>Min</t>
  </si>
  <si>
    <t>Max</t>
  </si>
  <si>
    <t>Absolute values ( Million Rand)</t>
  </si>
  <si>
    <t>Absolute values (Million Rand)</t>
  </si>
  <si>
    <t>Taxable profits</t>
  </si>
  <si>
    <t>1,744</t>
  </si>
  <si>
    <t>Sales</t>
  </si>
  <si>
    <t>1,717</t>
  </si>
  <si>
    <t>Fixed capital</t>
  </si>
  <si>
    <t>1,720</t>
  </si>
  <si>
    <t>Labour costs</t>
  </si>
  <si>
    <t>Log values</t>
  </si>
  <si>
    <t>1,225</t>
  </si>
  <si>
    <t>1,726</t>
  </si>
  <si>
    <t>1,581</t>
  </si>
  <si>
    <t>Profitability measures</t>
  </si>
  <si>
    <t>Profits/Sales</t>
  </si>
  <si>
    <t>1,507</t>
  </si>
  <si>
    <t>Profits / Fixed Assets</t>
  </si>
  <si>
    <t>1,558</t>
  </si>
  <si>
    <t>Profits / Wage bill</t>
  </si>
  <si>
    <t>1,715</t>
  </si>
  <si>
    <t>Misc.</t>
  </si>
  <si>
    <t>Parent statutory tax rate</t>
  </si>
  <si>
    <t>1,962</t>
  </si>
  <si>
    <t>0.102</t>
  </si>
  <si>
    <t>0.040</t>
  </si>
  <si>
    <t>0.031</t>
  </si>
  <si>
    <t>0.044</t>
  </si>
  <si>
    <t>0.037</t>
  </si>
  <si>
    <t>0.043</t>
  </si>
  <si>
    <t>0.041</t>
  </si>
  <si>
    <t>0.047</t>
  </si>
  <si>
    <t>0.039</t>
  </si>
  <si>
    <t>0.057</t>
  </si>
  <si>
    <t>0.050</t>
  </si>
  <si>
    <t>0.046</t>
  </si>
  <si>
    <t>0.081</t>
  </si>
  <si>
    <t>0.114</t>
  </si>
  <si>
    <t>0.149</t>
  </si>
  <si>
    <t>R-squared</t>
  </si>
  <si>
    <t>10,296</t>
  </si>
  <si>
    <t>10,150</t>
  </si>
  <si>
    <t>9,753</t>
  </si>
  <si>
    <t>9,436</t>
  </si>
  <si>
    <t>9,327</t>
  </si>
  <si>
    <t>9,079</t>
  </si>
  <si>
    <t>8,610</t>
  </si>
  <si>
    <t>7,834</t>
  </si>
  <si>
    <t>7,232</t>
  </si>
  <si>
    <t>6,820</t>
  </si>
  <si>
    <t>6,455</t>
  </si>
  <si>
    <t>6,152</t>
  </si>
  <si>
    <t>5,641</t>
  </si>
  <si>
    <t>5,132</t>
  </si>
  <si>
    <t>4,503</t>
  </si>
  <si>
    <t>4,085</t>
  </si>
  <si>
    <t>3,396</t>
  </si>
  <si>
    <t>2,580</t>
  </si>
  <si>
    <t>2,357</t>
  </si>
  <si>
    <t>2,986</t>
  </si>
  <si>
    <t>Observations</t>
  </si>
  <si>
    <t/>
  </si>
  <si>
    <t>(0.0131)</t>
  </si>
  <si>
    <t>(0.00724)</t>
  </si>
  <si>
    <t>(0.0129)</t>
  </si>
  <si>
    <t>(0.0125)</t>
  </si>
  <si>
    <t>(0.0118)</t>
  </si>
  <si>
    <t>(0.0147)</t>
  </si>
  <si>
    <t>(0.0115)</t>
  </si>
  <si>
    <t>(0.0180)</t>
  </si>
  <si>
    <t>(0.0137)</t>
  </si>
  <si>
    <t>(0.0160)</t>
  </si>
  <si>
    <t>(0.0163)</t>
  </si>
  <si>
    <t>(0.0145)</t>
  </si>
  <si>
    <t>(0.0185)</t>
  </si>
  <si>
    <t>(0.0174)</t>
  </si>
  <si>
    <t>(0.0210)</t>
  </si>
  <si>
    <t>(0.0231)</t>
  </si>
  <si>
    <t>(0.0341)</t>
  </si>
  <si>
    <t>(0.0216)</t>
  </si>
  <si>
    <t>0.120***</t>
  </si>
  <si>
    <t>0.0783***</t>
  </si>
  <si>
    <t>0.118***</t>
  </si>
  <si>
    <t>0.122***</t>
  </si>
  <si>
    <t>0.142***</t>
  </si>
  <si>
    <t>0.138***</t>
  </si>
  <si>
    <t>0.171***</t>
  </si>
  <si>
    <t>0.152***</t>
  </si>
  <si>
    <t>0.133***</t>
  </si>
  <si>
    <t>0.155***</t>
  </si>
  <si>
    <t>0.141***</t>
  </si>
  <si>
    <t>0.131***</t>
  </si>
  <si>
    <t>0.149***</t>
  </si>
  <si>
    <t>0.128***</t>
  </si>
  <si>
    <t>0.158***</t>
  </si>
  <si>
    <t>0.169***</t>
  </si>
  <si>
    <t>0.146***</t>
  </si>
  <si>
    <t>0.156***</t>
  </si>
  <si>
    <t>0.110***</t>
  </si>
  <si>
    <t>Constant</t>
  </si>
  <si>
    <t>(0.0264)</t>
  </si>
  <si>
    <t>(0.0278)</t>
  </si>
  <si>
    <t>(0.0256)</t>
  </si>
  <si>
    <t>(0.0263)</t>
  </si>
  <si>
    <t>(0.0269)</t>
  </si>
  <si>
    <t>(0.0258)</t>
  </si>
  <si>
    <t>(0.0293)</t>
  </si>
  <si>
    <t>(0.0284)</t>
  </si>
  <si>
    <t>(0.0307)</t>
  </si>
  <si>
    <t>(0.0318)</t>
  </si>
  <si>
    <t>(0.0360)</t>
  </si>
  <si>
    <t>(0.0333)</t>
  </si>
  <si>
    <t>(0.0355)</t>
  </si>
  <si>
    <t>(0.0377)</t>
  </si>
  <si>
    <t>(0.0425)</t>
  </si>
  <si>
    <t>(0.0410)</t>
  </si>
  <si>
    <t>(0.0504)</t>
  </si>
  <si>
    <t>(0.0583)</t>
  </si>
  <si>
    <t>(0.0690)</t>
  </si>
  <si>
    <t>(0.0496)</t>
  </si>
  <si>
    <t>-0.114***</t>
  </si>
  <si>
    <t>-0.0701**</t>
  </si>
  <si>
    <t>-0.109***</t>
  </si>
  <si>
    <t>-0.0924***</t>
  </si>
  <si>
    <t>-0.0765***</t>
  </si>
  <si>
    <t>-0.101***</t>
  </si>
  <si>
    <t>-0.0296</t>
  </si>
  <si>
    <t>-0.105***</t>
  </si>
  <si>
    <t>-0.111***</t>
  </si>
  <si>
    <t>-0.0787**</t>
  </si>
  <si>
    <t>-0.0639*</t>
  </si>
  <si>
    <t>-0.0987***</t>
  </si>
  <si>
    <t>-0.151***</t>
  </si>
  <si>
    <t>-0.0659*</t>
  </si>
  <si>
    <t>-0.0705*</t>
  </si>
  <si>
    <t>-0.0490</t>
  </si>
  <si>
    <t>0.000165</t>
  </si>
  <si>
    <t>0.0397</t>
  </si>
  <si>
    <t>-0.0301</t>
  </si>
  <si>
    <t>-0.0147</t>
  </si>
  <si>
    <t>(0.103)</t>
  </si>
  <si>
    <t>(0.0392)</t>
  </si>
  <si>
    <t>(0.0468)</t>
  </si>
  <si>
    <t>(0.0315)</t>
  </si>
  <si>
    <t>(0.0408)</t>
  </si>
  <si>
    <t>0.0328</t>
  </si>
  <si>
    <t>0.0993</t>
  </si>
  <si>
    <t>(0.0146)</t>
  </si>
  <si>
    <t>(0.0190)</t>
  </si>
  <si>
    <t>(0.0365)</t>
  </si>
  <si>
    <t>(0.0302)</t>
  </si>
  <si>
    <t>(0.0228)</t>
  </si>
  <si>
    <t>0.0861***</t>
  </si>
  <si>
    <t>(0.0178)</t>
  </si>
  <si>
    <t>(0.0170)</t>
  </si>
  <si>
    <t>(0.0191)</t>
  </si>
  <si>
    <t>(0.0287)</t>
  </si>
  <si>
    <t>(0.0411)</t>
  </si>
  <si>
    <t>(0.0286)</t>
  </si>
  <si>
    <t>(0.0171)</t>
  </si>
  <si>
    <t>(0.0356)</t>
  </si>
  <si>
    <t>(0.0157)</t>
  </si>
  <si>
    <t>(0.0330)</t>
  </si>
  <si>
    <t>(0.0299)</t>
  </si>
  <si>
    <t>(0.0138)</t>
  </si>
  <si>
    <t>(0.0255)</t>
  </si>
  <si>
    <t>0.0281</t>
  </si>
  <si>
    <t>(0.0494)</t>
  </si>
  <si>
    <t>(20)</t>
  </si>
  <si>
    <t>(19)</t>
  </si>
  <si>
    <t>(18)</t>
  </si>
  <si>
    <t>(17)</t>
  </si>
  <si>
    <t>(16)</t>
  </si>
  <si>
    <t>(15)</t>
  </si>
  <si>
    <t>(14)</t>
  </si>
  <si>
    <t>(13)</t>
  </si>
  <si>
    <t>(12)</t>
  </si>
  <si>
    <t>(11)</t>
  </si>
  <si>
    <t>(10)</t>
  </si>
  <si>
    <t>(9)</t>
  </si>
  <si>
    <t>(8)</t>
  </si>
  <si>
    <t>(7)</t>
  </si>
  <si>
    <t>(6)</t>
  </si>
  <si>
    <t>(5)</t>
  </si>
  <si>
    <t>(4)</t>
  </si>
  <si>
    <t>(3)</t>
  </si>
  <si>
    <t>(2)</t>
  </si>
  <si>
    <t>(1)</t>
  </si>
  <si>
    <t>(0.0417)</t>
  </si>
  <si>
    <t>Unweighted average effect: -7.1%</t>
  </si>
  <si>
    <t>Weighted average effect: -11.5%</t>
  </si>
  <si>
    <t>95-100%</t>
  </si>
  <si>
    <t>90-95%</t>
  </si>
  <si>
    <t>85-90%</t>
  </si>
  <si>
    <t>80-85%</t>
  </si>
  <si>
    <t>75-80%</t>
  </si>
  <si>
    <t>70-75%</t>
  </si>
  <si>
    <t>65-70%</t>
  </si>
  <si>
    <t>60-65%</t>
  </si>
  <si>
    <t>55-60%</t>
  </si>
  <si>
    <t>50-55%</t>
  </si>
  <si>
    <t>45-50%</t>
  </si>
  <si>
    <t>40-45%</t>
  </si>
  <si>
    <t>35-40%</t>
  </si>
  <si>
    <t>30-35%</t>
  </si>
  <si>
    <t>25-30%</t>
  </si>
  <si>
    <t>20-25%</t>
  </si>
  <si>
    <t>15-20%</t>
  </si>
  <si>
    <t>10-15%</t>
  </si>
  <si>
    <t>5-10%</t>
  </si>
  <si>
    <t>0-5%</t>
  </si>
  <si>
    <t>(0.132)</t>
  </si>
  <si>
    <t>(0.0685)</t>
  </si>
  <si>
    <t>(0.111)</t>
  </si>
  <si>
    <t>(0.0640)</t>
  </si>
  <si>
    <t>(0.0739)</t>
  </si>
  <si>
    <t>(0.139)</t>
  </si>
  <si>
    <t>(0.0780)</t>
  </si>
  <si>
    <t>(0.0444)</t>
  </si>
  <si>
    <t>(0.0544)</t>
  </si>
  <si>
    <t>(0.0327)</t>
  </si>
  <si>
    <t>(0.0448)</t>
  </si>
  <si>
    <t>(0.0370)</t>
  </si>
  <si>
    <t>(0.0743)</t>
  </si>
  <si>
    <t>(0.0645)</t>
  </si>
  <si>
    <t>0.051</t>
  </si>
  <si>
    <t>0.029</t>
  </si>
  <si>
    <t>0.030</t>
  </si>
  <si>
    <t>0.027</t>
  </si>
  <si>
    <t>0.033</t>
  </si>
  <si>
    <t>0.038</t>
  </si>
  <si>
    <t>0.042</t>
  </si>
  <si>
    <t>0.061</t>
  </si>
  <si>
    <t>0.052</t>
  </si>
  <si>
    <t>0.054</t>
  </si>
  <si>
    <t>0.073</t>
  </si>
  <si>
    <t>0.083</t>
  </si>
  <si>
    <t>0.082</t>
  </si>
  <si>
    <t>7,306</t>
  </si>
  <si>
    <t>7,712</t>
  </si>
  <si>
    <t>10,860</t>
  </si>
  <si>
    <t>9,944</t>
  </si>
  <si>
    <t>9,444</t>
  </si>
  <si>
    <t>8,623</t>
  </si>
  <si>
    <t>7,941</t>
  </si>
  <si>
    <t>7,713</t>
  </si>
  <si>
    <t>6,805</t>
  </si>
  <si>
    <t>6,349</t>
  </si>
  <si>
    <t>5,945</t>
  </si>
  <si>
    <t>6,062</t>
  </si>
  <si>
    <t>5,863</t>
  </si>
  <si>
    <t>5,558</t>
  </si>
  <si>
    <t>5,257</t>
  </si>
  <si>
    <t>5,167</t>
  </si>
  <si>
    <t>4,802</t>
  </si>
  <si>
    <t>4,619</t>
  </si>
  <si>
    <t>3,601</t>
  </si>
  <si>
    <t>2,253</t>
  </si>
  <si>
    <t>(0.0121)</t>
  </si>
  <si>
    <t>(0.0128)</t>
  </si>
  <si>
    <t>(0.0114)</t>
  </si>
  <si>
    <t>(0.0132)</t>
  </si>
  <si>
    <t>(0.00859)</t>
  </si>
  <si>
    <t>(0.0186)</t>
  </si>
  <si>
    <t>0.166***</t>
  </si>
  <si>
    <t>0.150***</t>
  </si>
  <si>
    <t>0.190***</t>
  </si>
  <si>
    <t>0.177***</t>
  </si>
  <si>
    <t>0.134***</t>
  </si>
  <si>
    <t>0.135***</t>
  </si>
  <si>
    <t>0.124***</t>
  </si>
  <si>
    <t>0.115***</t>
  </si>
  <si>
    <t>0.153***</t>
  </si>
  <si>
    <t>0.104***</t>
  </si>
  <si>
    <t>0.137***</t>
  </si>
  <si>
    <t>0.0978***</t>
  </si>
  <si>
    <t>0.117***</t>
  </si>
  <si>
    <t>0.136***</t>
  </si>
  <si>
    <t>0.143***</t>
  </si>
  <si>
    <t>-0.158</t>
  </si>
  <si>
    <t>-0.199***</t>
  </si>
  <si>
    <t>-0.0972</t>
  </si>
  <si>
    <t>-0.164**</t>
  </si>
  <si>
    <t>-0.263***</t>
  </si>
  <si>
    <t>-0.0317</t>
  </si>
  <si>
    <t>-0.0922</t>
  </si>
  <si>
    <t>-0.0886***</t>
  </si>
  <si>
    <t>-0.139***</t>
  </si>
  <si>
    <t>-0.0973***</t>
  </si>
  <si>
    <t>-0.115***</t>
  </si>
  <si>
    <t>-0.0878***</t>
  </si>
  <si>
    <t>-0.00794</t>
  </si>
  <si>
    <t>-0.101**</t>
  </si>
  <si>
    <t>-0.0681**</t>
  </si>
  <si>
    <t>-0.0281</t>
  </si>
  <si>
    <t>0.0153</t>
  </si>
  <si>
    <t>-0.00841</t>
  </si>
  <si>
    <t>-0.0575</t>
  </si>
  <si>
    <t>-0.0773</t>
  </si>
  <si>
    <t>(0.0363)</t>
  </si>
  <si>
    <t>(0.0515)</t>
  </si>
  <si>
    <t>(0.0538)</t>
  </si>
  <si>
    <t>(0.0336)</t>
  </si>
  <si>
    <t>-0.0129</t>
  </si>
  <si>
    <t>(0.0374)</t>
  </si>
  <si>
    <t>(0.0277)</t>
  </si>
  <si>
    <t>(0.0413)</t>
  </si>
  <si>
    <t>(0.0590)</t>
  </si>
  <si>
    <t>Difference corrected for systematic industry differences</t>
  </si>
  <si>
    <t>Share of total</t>
  </si>
  <si>
    <t>Subsidiary owned by tax haven</t>
  </si>
  <si>
    <t>Subsidiary owned by non-tax haven</t>
  </si>
  <si>
    <t>Profits divided by labor costs</t>
  </si>
  <si>
    <t>Profits divided by turnover</t>
  </si>
  <si>
    <t>Profits divided by assets</t>
  </si>
  <si>
    <t>Profits divided by fixed assets</t>
  </si>
  <si>
    <t>Accumulated tax loss as share of total</t>
  </si>
  <si>
    <t>#</t>
  </si>
  <si>
    <t>Percentile</t>
  </si>
  <si>
    <t>Taxable profits reported</t>
  </si>
  <si>
    <t>Taxable profits if normal profitability</t>
  </si>
  <si>
    <t>Estimated tax base loss</t>
  </si>
  <si>
    <t>Switz.</t>
  </si>
  <si>
    <t>Ireland</t>
  </si>
  <si>
    <t>B. Virgin Islands</t>
  </si>
  <si>
    <t>Bermuda</t>
  </si>
  <si>
    <t>British dependencies</t>
  </si>
  <si>
    <t>Isle of Man</t>
  </si>
  <si>
    <t>Luxembourg</t>
  </si>
  <si>
    <t>Malta</t>
  </si>
  <si>
    <t>Liechtenstein</t>
  </si>
  <si>
    <t>Cayman Islands</t>
  </si>
  <si>
    <t>Mauritius</t>
  </si>
  <si>
    <t>Singapore</t>
  </si>
  <si>
    <t>Cyprus</t>
  </si>
  <si>
    <t>Hong Kong</t>
  </si>
  <si>
    <t>Seychelles</t>
  </si>
  <si>
    <t>Turks &amp; Caicos</t>
  </si>
  <si>
    <t>Barbados</t>
  </si>
  <si>
    <t>Antilles</t>
  </si>
  <si>
    <t>Bahamas</t>
  </si>
  <si>
    <t>Share of labor costs</t>
  </si>
  <si>
    <t>Parent in tax haven</t>
  </si>
  <si>
    <t>Parent not in tax haven</t>
  </si>
  <si>
    <t>Labor costs</t>
  </si>
  <si>
    <t>Number of affiliates</t>
  </si>
  <si>
    <t>Fixed assets pr decile</t>
  </si>
  <si>
    <t>Labour costs pr decile</t>
  </si>
  <si>
    <t>Turnover pr decile</t>
  </si>
  <si>
    <t>Profits per decile</t>
  </si>
  <si>
    <t>Total inward FDI income (USD)</t>
  </si>
  <si>
    <t>Total inward equity FDI income (USD)</t>
  </si>
  <si>
    <t>Rand</t>
  </si>
  <si>
    <t>Total labor cost</t>
  </si>
  <si>
    <t>Size group (according to wagebill)</t>
  </si>
  <si>
    <t>Group #</t>
  </si>
  <si>
    <t>Top x percent</t>
  </si>
  <si>
    <t>Data F3: Discrepancies between economic activity and profits across size groups (Numbers are in Rands)</t>
  </si>
  <si>
    <t>Simple profitability gap (haven vs. non-haven)</t>
  </si>
  <si>
    <t>Basic difference in profits: Haven owned minus non-haven owned</t>
  </si>
  <si>
    <t>Data F4: Avg. difference in taxable profits haven vs. non-haven haven owned (Rands)</t>
  </si>
  <si>
    <t>Data F5: Profitability of foreign owned subsidiaries in South Africa across ownership</t>
  </si>
  <si>
    <t>Share of tax loss</t>
  </si>
  <si>
    <t>Firms ranked to profit gap: largest gap to smallest</t>
  </si>
  <si>
    <t>Data F6: Top contributors to the profitability gap between haven owned and non-haven owned firms</t>
  </si>
  <si>
    <t>Profits pr. wage paid</t>
  </si>
  <si>
    <t>Per year (Million South African Rands)</t>
  </si>
  <si>
    <t>Year</t>
  </si>
  <si>
    <t>Source:</t>
  </si>
  <si>
    <t>IMF indicator: BMIPID_BP6_USD</t>
  </si>
  <si>
    <t>IMF indicator: BMIPIDE_BP6_USD</t>
  </si>
  <si>
    <r>
      <t>Δπ</t>
    </r>
    <r>
      <rPr>
        <vertAlign val="subscript"/>
        <sz val="11"/>
        <color theme="1"/>
        <rFont val="Garamond"/>
        <family val="1"/>
      </rPr>
      <t>i</t>
    </r>
    <r>
      <rPr>
        <sz val="11"/>
        <color theme="1"/>
        <rFont val="Garamond"/>
        <family val="1"/>
      </rPr>
      <t xml:space="preserve"> =85%⋅L</t>
    </r>
    <r>
      <rPr>
        <vertAlign val="subscript"/>
        <sz val="11"/>
        <color theme="1"/>
        <rFont val="Garamond"/>
        <family val="1"/>
      </rPr>
      <t>i</t>
    </r>
    <r>
      <rPr>
        <sz val="11"/>
        <color theme="1"/>
        <rFont val="Garamond"/>
        <family val="1"/>
      </rPr>
      <t>-π</t>
    </r>
    <r>
      <rPr>
        <vertAlign val="subscript"/>
        <sz val="11"/>
        <color theme="1"/>
        <rFont val="Garamond"/>
        <family val="1"/>
      </rPr>
      <t>i</t>
    </r>
    <r>
      <rPr>
        <sz val="11"/>
        <color theme="1"/>
        <rFont val="Garamond"/>
        <family val="1"/>
      </rPr>
      <t xml:space="preserve"> </t>
    </r>
  </si>
  <si>
    <t>Tax haven:</t>
  </si>
  <si>
    <t xml:space="preserve">
Data F7: Predicted vs. actual profits across different tax havens
</t>
  </si>
  <si>
    <t>Size defined as assets at the entity level</t>
  </si>
  <si>
    <t>s.e.</t>
  </si>
  <si>
    <t>Within decile effect</t>
  </si>
  <si>
    <t>Size defined as assets at the group level</t>
  </si>
  <si>
    <t>(0.157)</t>
  </si>
  <si>
    <t>s.e</t>
  </si>
  <si>
    <t>Unweighted regression</t>
  </si>
  <si>
    <t>Data F10: Revisiting the OECD profit shifting estimate - Heterogeneity in OECD estimate across size</t>
  </si>
  <si>
    <t>Percentile in the asset distribution</t>
  </si>
  <si>
    <t>Dependent variable: Return on Assets</t>
  </si>
  <si>
    <t>Variable:</t>
  </si>
  <si>
    <t>Unweighted tax differential to rest of MNE group</t>
  </si>
  <si>
    <t>Fixed effects:</t>
  </si>
  <si>
    <t>Country-year</t>
  </si>
  <si>
    <t>Industry (NACE) - Income group</t>
  </si>
  <si>
    <t>Yes</t>
  </si>
  <si>
    <t xml:space="preserve">Sample: </t>
  </si>
  <si>
    <t>0.762*</t>
  </si>
  <si>
    <t>0.601***</t>
  </si>
  <si>
    <t>0.482***</t>
  </si>
  <si>
    <t>0.607***</t>
  </si>
  <si>
    <t>0.200***</t>
  </si>
  <si>
    <t>0.121**</t>
  </si>
  <si>
    <t>0.216***</t>
  </si>
  <si>
    <t>0.106**</t>
  </si>
  <si>
    <t>0.257***</t>
  </si>
  <si>
    <t>0.225***</t>
  </si>
  <si>
    <t>0.214***</t>
  </si>
  <si>
    <t>0.125***</t>
  </si>
  <si>
    <t>0.220***</t>
  </si>
  <si>
    <t>0.226***</t>
  </si>
  <si>
    <t>-0.546**</t>
  </si>
  <si>
    <t>-0.537*</t>
  </si>
  <si>
    <t>-0.463**</t>
  </si>
  <si>
    <t>-0.780*</t>
  </si>
  <si>
    <t>-0.354***</t>
  </si>
  <si>
    <t>-0.588**</t>
  </si>
  <si>
    <t>14.32**</t>
  </si>
  <si>
    <t>22.23***</t>
  </si>
  <si>
    <t>8.845**</t>
  </si>
  <si>
    <t>4.668***</t>
  </si>
  <si>
    <t>2.618***</t>
  </si>
  <si>
    <t>13.18***</t>
  </si>
  <si>
    <t>2.069***</t>
  </si>
  <si>
    <t>2.039***</t>
  </si>
  <si>
    <t>-0.982**</t>
  </si>
  <si>
    <t>-0.760**</t>
  </si>
  <si>
    <t>-4.653*</t>
  </si>
  <si>
    <t>-4.966*</t>
  </si>
  <si>
    <t>-5.188***</t>
  </si>
  <si>
    <t>-2.451***</t>
  </si>
  <si>
    <t>-3.463**</t>
  </si>
  <si>
    <t>-204.4***</t>
  </si>
  <si>
    <t>-21.31***</t>
  </si>
  <si>
    <t>-22.97***</t>
  </si>
  <si>
    <t>-0.203</t>
  </si>
  <si>
    <t>0.689</t>
  </si>
  <si>
    <t>-0.589</t>
  </si>
  <si>
    <t>-0.0651</t>
  </si>
  <si>
    <t>0.437</t>
  </si>
  <si>
    <t>0.559</t>
  </si>
  <si>
    <t>0.801</t>
  </si>
  <si>
    <t>0.524</t>
  </si>
  <si>
    <t>0.269</t>
  </si>
  <si>
    <t>0.638***</t>
  </si>
  <si>
    <t>0.479***</t>
  </si>
  <si>
    <t>0.616***</t>
  </si>
  <si>
    <t>(0.324)</t>
  </si>
  <si>
    <t>(0.417)</t>
  </si>
  <si>
    <t>(0.369)</t>
  </si>
  <si>
    <t>(0.605)</t>
  </si>
  <si>
    <t>(0.596)</t>
  </si>
  <si>
    <t>(0.699)</t>
  </si>
  <si>
    <t>(0.558)</t>
  </si>
  <si>
    <t>(0.449)</t>
  </si>
  <si>
    <t>(0.230)</t>
  </si>
  <si>
    <t>(0.0978)</t>
  </si>
  <si>
    <t>(0.0378)</t>
  </si>
  <si>
    <t>0.130</t>
  </si>
  <si>
    <t>0.210***</t>
  </si>
  <si>
    <t>0.124**</t>
  </si>
  <si>
    <t>0.217***</t>
  </si>
  <si>
    <t>0.110**</t>
  </si>
  <si>
    <t>0.254***</t>
  </si>
  <si>
    <t>0.229***</t>
  </si>
  <si>
    <t>0.212***</t>
  </si>
  <si>
    <t>0.121***</t>
  </si>
  <si>
    <t>0.206***</t>
  </si>
  <si>
    <t>0.228***</t>
  </si>
  <si>
    <t>0.222***</t>
  </si>
  <si>
    <t>(0.137)</t>
  </si>
  <si>
    <t>(0.0781)</t>
  </si>
  <si>
    <t>(0.0493)</t>
  </si>
  <si>
    <t>(0.0508)</t>
  </si>
  <si>
    <t>(0.0580)</t>
  </si>
  <si>
    <t>(0.0717)</t>
  </si>
  <si>
    <t>1.168</t>
  </si>
  <si>
    <t>2.706*</t>
  </si>
  <si>
    <t>0.956</t>
  </si>
  <si>
    <t>0.916</t>
  </si>
  <si>
    <t>1.287*</t>
  </si>
  <si>
    <t>1.112*</t>
  </si>
  <si>
    <t>2.272*</t>
  </si>
  <si>
    <t>2.239***</t>
  </si>
  <si>
    <t>2.348**</t>
  </si>
  <si>
    <t>2.778*</t>
  </si>
  <si>
    <t>1.759***</t>
  </si>
  <si>
    <t>2.169**</t>
  </si>
  <si>
    <t>(2.644)</t>
  </si>
  <si>
    <t>(1.450)</t>
  </si>
  <si>
    <t>(0.892)</t>
  </si>
  <si>
    <t>(0.798)</t>
  </si>
  <si>
    <t>(0.712)</t>
  </si>
  <si>
    <t>(0.651)</t>
  </si>
  <si>
    <t>(1.155)</t>
  </si>
  <si>
    <t>(0.748)</t>
  </si>
  <si>
    <t>(1.043)</t>
  </si>
  <si>
    <t>(1.483)</t>
  </si>
  <si>
    <t>(0.344)</t>
  </si>
  <si>
    <t>(0.903)</t>
  </si>
  <si>
    <t>15.09***</t>
  </si>
  <si>
    <t>1.053</t>
  </si>
  <si>
    <t>21.95***</t>
  </si>
  <si>
    <t>12.94</t>
  </si>
  <si>
    <t>6.483</t>
  </si>
  <si>
    <t>2.445</t>
  </si>
  <si>
    <t>-1.651</t>
  </si>
  <si>
    <t>3.533</t>
  </si>
  <si>
    <t>9.505**</t>
  </si>
  <si>
    <t>1.487</t>
  </si>
  <si>
    <t>4.130***</t>
  </si>
  <si>
    <t>1.798***</t>
  </si>
  <si>
    <t>(5.234)</t>
  </si>
  <si>
    <t>(6.537)</t>
  </si>
  <si>
    <t>(5.659)</t>
  </si>
  <si>
    <t>(9.241)</t>
  </si>
  <si>
    <t>(9.822)</t>
  </si>
  <si>
    <t>(11.38)</t>
  </si>
  <si>
    <t>(9.441)</t>
  </si>
  <si>
    <t>(7.863)</t>
  </si>
  <si>
    <t>(3.995)</t>
  </si>
  <si>
    <t>(2.347)</t>
  </si>
  <si>
    <t>(0.415)</t>
  </si>
  <si>
    <t>(0.626)</t>
  </si>
  <si>
    <t>268</t>
  </si>
  <si>
    <t>481</t>
  </si>
  <si>
    <t>616</t>
  </si>
  <si>
    <t>647</t>
  </si>
  <si>
    <t>656</t>
  </si>
  <si>
    <t>673</t>
  </si>
  <si>
    <t>665</t>
  </si>
  <si>
    <t>675</t>
  </si>
  <si>
    <t>678</t>
  </si>
  <si>
    <t>644</t>
  </si>
  <si>
    <t>6,003</t>
  </si>
  <si>
    <t>0.543</t>
  </si>
  <si>
    <t>0.442</t>
  </si>
  <si>
    <t>0.374</t>
  </si>
  <si>
    <t>0.406</t>
  </si>
  <si>
    <t>0.393</t>
  </si>
  <si>
    <t>0.409</t>
  </si>
  <si>
    <t>0.369</t>
  </si>
  <si>
    <t>0.448</t>
  </si>
  <si>
    <t>0.410</t>
  </si>
  <si>
    <t>0.466</t>
  </si>
  <si>
    <t>0.461</t>
  </si>
  <si>
    <t>0.608</t>
  </si>
  <si>
    <t>-0.380</t>
  </si>
  <si>
    <t>2.602</t>
  </si>
  <si>
    <t>-2.450</t>
  </si>
  <si>
    <t>8.102</t>
  </si>
  <si>
    <t>12.20***</t>
  </si>
  <si>
    <t>-1.145</t>
  </si>
  <si>
    <t>0.164</t>
  </si>
  <si>
    <t>5.844</t>
  </si>
  <si>
    <t>1.159</t>
  </si>
  <si>
    <t>1.655</t>
  </si>
  <si>
    <t>2.044***</t>
  </si>
  <si>
    <t>2.058***</t>
  </si>
  <si>
    <t>(1.241)</t>
  </si>
  <si>
    <t>(3.196)</t>
  </si>
  <si>
    <t>(3.696)</t>
  </si>
  <si>
    <t>(5.135)</t>
  </si>
  <si>
    <t>(3.907)</t>
  </si>
  <si>
    <t>(8.075)</t>
  </si>
  <si>
    <t>(4.582)</t>
  </si>
  <si>
    <t>(3.808)</t>
  </si>
  <si>
    <t>(3.221)</t>
  </si>
  <si>
    <t>(1.189)</t>
  </si>
  <si>
    <t>(0.228)</t>
  </si>
  <si>
    <t>(0.373)</t>
  </si>
  <si>
    <t>-0.237</t>
  </si>
  <si>
    <t>-0.412</t>
  </si>
  <si>
    <t>-0.606</t>
  </si>
  <si>
    <t>-0.934**</t>
  </si>
  <si>
    <t>0.162</t>
  </si>
  <si>
    <t>0.0671</t>
  </si>
  <si>
    <t>0.386</t>
  </si>
  <si>
    <t>0.226</t>
  </si>
  <si>
    <t>-0.717**</t>
  </si>
  <si>
    <t>0.0366</t>
  </si>
  <si>
    <t>-0.250</t>
  </si>
  <si>
    <t>-0.140</t>
  </si>
  <si>
    <t>(0.419)</t>
  </si>
  <si>
    <t>(0.375)</t>
  </si>
  <si>
    <t>(0.431)</t>
  </si>
  <si>
    <t>(0.466)</t>
  </si>
  <si>
    <t>(0.420)</t>
  </si>
  <si>
    <t>(0.554)</t>
  </si>
  <si>
    <t>(0.636)</t>
  </si>
  <si>
    <t>(0.334)</t>
  </si>
  <si>
    <t>(0.165)</t>
  </si>
  <si>
    <t>9.502</t>
  </si>
  <si>
    <t>24.06**</t>
  </si>
  <si>
    <t>7.244</t>
  </si>
  <si>
    <t>6.423</t>
  </si>
  <si>
    <t>6.177</t>
  </si>
  <si>
    <t>14.42</t>
  </si>
  <si>
    <t>13.86*</t>
  </si>
  <si>
    <t>15.71**</t>
  </si>
  <si>
    <t>5.771</t>
  </si>
  <si>
    <t>18.44*</t>
  </si>
  <si>
    <t>12.19***</t>
  </si>
  <si>
    <t>15.58**</t>
  </si>
  <si>
    <t>(6.951)</t>
  </si>
  <si>
    <t>(9.082)</t>
  </si>
  <si>
    <t>(8.724)</t>
  </si>
  <si>
    <t>(8.095)</t>
  </si>
  <si>
    <t>(6.531)</t>
  </si>
  <si>
    <t>(10.88)</t>
  </si>
  <si>
    <t>(7.875)</t>
  </si>
  <si>
    <t>(7.452)</t>
  </si>
  <si>
    <t>(9.775)</t>
  </si>
  <si>
    <t>(10.02)</t>
  </si>
  <si>
    <t>(3.145)</t>
  </si>
  <si>
    <t>(6.101)</t>
  </si>
  <si>
    <t>6.230</t>
  </si>
  <si>
    <t>-35.36</t>
  </si>
  <si>
    <t>50.13</t>
  </si>
  <si>
    <t>-107.3</t>
  </si>
  <si>
    <t>-190.8***</t>
  </si>
  <si>
    <t>22.18</t>
  </si>
  <si>
    <t>-4.232</t>
  </si>
  <si>
    <t>-99.90</t>
  </si>
  <si>
    <t>-24.37</t>
  </si>
  <si>
    <t>-25.05***</t>
  </si>
  <si>
    <t>-28.00***</t>
  </si>
  <si>
    <t>(20.03)</t>
  </si>
  <si>
    <t>(48.08)</t>
  </si>
  <si>
    <t>(56.19)</t>
  </si>
  <si>
    <t>(80.86)</t>
  </si>
  <si>
    <t>(61.26)</t>
  </si>
  <si>
    <t>(132.2)</t>
  </si>
  <si>
    <t>(74.65)</t>
  </si>
  <si>
    <t>(71.41)</t>
  </si>
  <si>
    <t>(55.18)</t>
  </si>
  <si>
    <t>(22.11)</t>
  </si>
  <si>
    <t>(3.181)</t>
  </si>
  <si>
    <t>(6.413)</t>
  </si>
  <si>
    <t>536</t>
  </si>
  <si>
    <t>778</t>
  </si>
  <si>
    <t>876</t>
  </si>
  <si>
    <t>878</t>
  </si>
  <si>
    <t>870</t>
  </si>
  <si>
    <t>890</t>
  </si>
  <si>
    <t>883</t>
  </si>
  <si>
    <t>887</t>
  </si>
  <si>
    <t>857</t>
  </si>
  <si>
    <t>768</t>
  </si>
  <si>
    <t>8,223</t>
  </si>
  <si>
    <t>0.375</t>
  </si>
  <si>
    <t>0.351</t>
  </si>
  <si>
    <t>0.294</t>
  </si>
  <si>
    <t>0.320</t>
  </si>
  <si>
    <t>0.270</t>
  </si>
  <si>
    <t>0.276</t>
  </si>
  <si>
    <t>0.280</t>
  </si>
  <si>
    <t>0.309</t>
  </si>
  <si>
    <t>0.290</t>
  </si>
  <si>
    <t>0.259</t>
  </si>
  <si>
    <t>0.107</t>
  </si>
  <si>
    <t>0.177</t>
  </si>
  <si>
    <t>0.533***</t>
  </si>
  <si>
    <t>0.328**</t>
  </si>
  <si>
    <t>0.320**</t>
  </si>
  <si>
    <t>0.0779</t>
  </si>
  <si>
    <t>0.227</t>
  </si>
  <si>
    <t>0.190*</t>
  </si>
  <si>
    <t>0.0919</t>
  </si>
  <si>
    <t>0.149**</t>
  </si>
  <si>
    <t>0.266***</t>
  </si>
  <si>
    <t>0.407***</t>
  </si>
  <si>
    <t>(0.0727)</t>
  </si>
  <si>
    <t>(0.149)</t>
  </si>
  <si>
    <t>(0.123)</t>
  </si>
  <si>
    <t>(0.0810)</t>
  </si>
  <si>
    <t>(0.107)</t>
  </si>
  <si>
    <t>(0.0770)</t>
  </si>
  <si>
    <t>(0.0680)</t>
  </si>
  <si>
    <t>(0.0974)</t>
  </si>
  <si>
    <t>(0.0569)</t>
  </si>
  <si>
    <t>0.237</t>
  </si>
  <si>
    <t>0.207***</t>
  </si>
  <si>
    <t>0.0274</t>
  </si>
  <si>
    <t>0.107***</t>
  </si>
  <si>
    <t>0.0483</t>
  </si>
  <si>
    <t>0.0484</t>
  </si>
  <si>
    <t>0.101**</t>
  </si>
  <si>
    <t>0.219***</t>
  </si>
  <si>
    <t>(0.147)</t>
  </si>
  <si>
    <t>(0.0587)</t>
  </si>
  <si>
    <t>(0.0491)</t>
  </si>
  <si>
    <t>(0.0472)</t>
  </si>
  <si>
    <t>(0.0610)</t>
  </si>
  <si>
    <t>(0.0573)</t>
  </si>
  <si>
    <t>(0.0484)</t>
  </si>
  <si>
    <t>(0.0488)</t>
  </si>
  <si>
    <t>1.306</t>
  </si>
  <si>
    <t>0.395</t>
  </si>
  <si>
    <t>1.197</t>
  </si>
  <si>
    <t>0.602</t>
  </si>
  <si>
    <t>-0.0716</t>
  </si>
  <si>
    <t>0.618</t>
  </si>
  <si>
    <t>1.856</t>
  </si>
  <si>
    <t>2.550**</t>
  </si>
  <si>
    <t>5.171***</t>
  </si>
  <si>
    <t>3.820***</t>
  </si>
  <si>
    <t>(0.944)</t>
  </si>
  <si>
    <t>(1.000)</t>
  </si>
  <si>
    <t>(0.922)</t>
  </si>
  <si>
    <t>(1.126)</t>
  </si>
  <si>
    <t>(0.981)</t>
  </si>
  <si>
    <t>(1.116)</t>
  </si>
  <si>
    <t>(0.869)</t>
  </si>
  <si>
    <t>(0.990)</t>
  </si>
  <si>
    <t>(1.739)</t>
  </si>
  <si>
    <t>(0.830)</t>
  </si>
  <si>
    <t>3.058*</t>
  </si>
  <si>
    <t>6.293**</t>
  </si>
  <si>
    <t>8.754***</t>
  </si>
  <si>
    <t>12.02***</t>
  </si>
  <si>
    <t>14.15***</t>
  </si>
  <si>
    <t>11.42***</t>
  </si>
  <si>
    <t>11.61***</t>
  </si>
  <si>
    <t>12.70***</t>
  </si>
  <si>
    <t>11.94***</t>
  </si>
  <si>
    <t>8.969***</t>
  </si>
  <si>
    <t>5.421***</t>
  </si>
  <si>
    <t>(1.643)</t>
  </si>
  <si>
    <t>(2.645)</t>
  </si>
  <si>
    <t>(1.862)</t>
  </si>
  <si>
    <t>(1.678)</t>
  </si>
  <si>
    <t>(1.159)</t>
  </si>
  <si>
    <t>(2.151)</t>
  </si>
  <si>
    <t>(1.419)</t>
  </si>
  <si>
    <t>(1.247)</t>
  </si>
  <si>
    <t>(1.330)</t>
  </si>
  <si>
    <t>(1.590)</t>
  </si>
  <si>
    <t>(0.815)</t>
  </si>
  <si>
    <t>287</t>
  </si>
  <si>
    <t>301</t>
  </si>
  <si>
    <t>528</t>
  </si>
  <si>
    <t>624</t>
  </si>
  <si>
    <t>637</t>
  </si>
  <si>
    <t>679</t>
  </si>
  <si>
    <t>692</t>
  </si>
  <si>
    <t>754</t>
  </si>
  <si>
    <t>685</t>
  </si>
  <si>
    <t>5,595</t>
  </si>
  <si>
    <t>0.624</t>
  </si>
  <si>
    <t>0.438</t>
  </si>
  <si>
    <t>0.390</t>
  </si>
  <si>
    <t>0.367</t>
  </si>
  <si>
    <t>0.324</t>
  </si>
  <si>
    <t>0.356</t>
  </si>
  <si>
    <t>0.321</t>
  </si>
  <si>
    <t>0.347</t>
  </si>
  <si>
    <t>0.379</t>
  </si>
  <si>
    <t>0.377</t>
  </si>
  <si>
    <t>0.478</t>
  </si>
  <si>
    <t>0.531***</t>
  </si>
  <si>
    <t>0.311**</t>
  </si>
  <si>
    <t>0.314**</t>
  </si>
  <si>
    <t>0.0766</t>
  </si>
  <si>
    <t>0.0283</t>
  </si>
  <si>
    <t>0.228</t>
  </si>
  <si>
    <t>0.175</t>
  </si>
  <si>
    <t>0.173**</t>
  </si>
  <si>
    <t>0.225**</t>
  </si>
  <si>
    <t>0.386***</t>
  </si>
  <si>
    <t>(0.0782)</t>
  </si>
  <si>
    <t>(0.127)</t>
  </si>
  <si>
    <t>(0.105)</t>
  </si>
  <si>
    <t>(0.0776)</t>
  </si>
  <si>
    <t>(0.138)</t>
  </si>
  <si>
    <t>(0.114)</t>
  </si>
  <si>
    <t>(0.0758)</t>
  </si>
  <si>
    <t>(0.0670)</t>
  </si>
  <si>
    <t>(0.104)</t>
  </si>
  <si>
    <t>0.251</t>
  </si>
  <si>
    <t>0.208***</t>
  </si>
  <si>
    <t>0.0173</t>
  </si>
  <si>
    <t>0.0507</t>
  </si>
  <si>
    <t>0.0218</t>
  </si>
  <si>
    <t>0.0602</t>
  </si>
  <si>
    <t>0.0906*</t>
  </si>
  <si>
    <t>0.224***</t>
  </si>
  <si>
    <t>(0.160)</t>
  </si>
  <si>
    <t>(0.0373)</t>
  </si>
  <si>
    <t>(0.0585)</t>
  </si>
  <si>
    <t>(0.0570)</t>
  </si>
  <si>
    <t>(0.0476)</t>
  </si>
  <si>
    <t>(0.0534)</t>
  </si>
  <si>
    <t>-0.608</t>
  </si>
  <si>
    <t>-0.111</t>
  </si>
  <si>
    <t>0.0817</t>
  </si>
  <si>
    <t>0.105</t>
  </si>
  <si>
    <t>-0.171</t>
  </si>
  <si>
    <t>0.0910</t>
  </si>
  <si>
    <t>-0.533*</t>
  </si>
  <si>
    <t>-0.192</t>
  </si>
  <si>
    <t>-0.438*</t>
  </si>
  <si>
    <t>-1.213**</t>
  </si>
  <si>
    <t>-0.824***</t>
  </si>
  <si>
    <t>(0.521)</t>
  </si>
  <si>
    <t>(0.164)</t>
  </si>
  <si>
    <t>(0.217)</t>
  </si>
  <si>
    <t>(0.215)</t>
  </si>
  <si>
    <t>(0.197)</t>
  </si>
  <si>
    <t>(0.179)</t>
  </si>
  <si>
    <t>(0.288)</t>
  </si>
  <si>
    <t>(0.216)</t>
  </si>
  <si>
    <t>(0.239)</t>
  </si>
  <si>
    <t>(0.540)</t>
  </si>
  <si>
    <t>(0.0893)</t>
  </si>
  <si>
    <t>(0.237)</t>
  </si>
  <si>
    <t>3.373**</t>
  </si>
  <si>
    <t>6.665**</t>
  </si>
  <si>
    <t>9.308***</t>
  </si>
  <si>
    <t>12.25***</t>
  </si>
  <si>
    <t>14.18***</t>
  </si>
  <si>
    <t>11.67***</t>
  </si>
  <si>
    <t>12.30***</t>
  </si>
  <si>
    <t>12.53***</t>
  </si>
  <si>
    <t>10.96***</t>
  </si>
  <si>
    <t>6.963***</t>
  </si>
  <si>
    <t>(1.490)</t>
  </si>
  <si>
    <t>(2.583)</t>
  </si>
  <si>
    <t>(1.972)</t>
  </si>
  <si>
    <t>(1.668)</t>
  </si>
  <si>
    <t>(1.140)</t>
  </si>
  <si>
    <t>(2.017)</t>
  </si>
  <si>
    <t>(1.504)</t>
  </si>
  <si>
    <t>(1.174)</t>
  </si>
  <si>
    <t>(1.326)</t>
  </si>
  <si>
    <t>(1.581)</t>
  </si>
  <si>
    <t>(0.385)</t>
  </si>
  <si>
    <t>(0.849)</t>
  </si>
  <si>
    <t>304</t>
  </si>
  <si>
    <t>532</t>
  </si>
  <si>
    <t>628</t>
  </si>
  <si>
    <t>689</t>
  </si>
  <si>
    <t>695</t>
  </si>
  <si>
    <t>696</t>
  </si>
  <si>
    <t>757</t>
  </si>
  <si>
    <t>686</t>
  </si>
  <si>
    <t>6,042</t>
  </si>
  <si>
    <t>5,634</t>
  </si>
  <si>
    <t>0.630</t>
  </si>
  <si>
    <t>0.382</t>
  </si>
  <si>
    <t>0.366</t>
  </si>
  <si>
    <t>0.349</t>
  </si>
  <si>
    <t>0.352</t>
  </si>
  <si>
    <t>0.458</t>
  </si>
  <si>
    <t>0.467</t>
  </si>
  <si>
    <t>-0.116</t>
  </si>
  <si>
    <t>-0.587</t>
  </si>
  <si>
    <t>-0.0487</t>
  </si>
  <si>
    <t>0.586</t>
  </si>
  <si>
    <t>0.495</t>
  </si>
  <si>
    <t>0.885</t>
  </si>
  <si>
    <t>0.554</t>
  </si>
  <si>
    <t>0.346</t>
  </si>
  <si>
    <t>(0.305)</t>
  </si>
  <si>
    <t>(0.406)</t>
  </si>
  <si>
    <t>(0.593)</t>
  </si>
  <si>
    <t>(0.680)</t>
  </si>
  <si>
    <t>(0.588)</t>
  </si>
  <si>
    <t>(0.448)</t>
  </si>
  <si>
    <t>(0.236)</t>
  </si>
  <si>
    <t>(0.108)</t>
  </si>
  <si>
    <t>(0.0400)</t>
  </si>
  <si>
    <t>0.126</t>
  </si>
  <si>
    <t>(0.142)</t>
  </si>
  <si>
    <t>(0.0715)</t>
  </si>
  <si>
    <t>(0.0530)</t>
  </si>
  <si>
    <t>(0.0629)</t>
  </si>
  <si>
    <t>(0.0372)</t>
  </si>
  <si>
    <t>(0.0681)</t>
  </si>
  <si>
    <t>-0.0499</t>
  </si>
  <si>
    <t>-0.220</t>
  </si>
  <si>
    <t>0.120</t>
  </si>
  <si>
    <t>-0.0682</t>
  </si>
  <si>
    <t>-0.0853</t>
  </si>
  <si>
    <t>-0.212</t>
  </si>
  <si>
    <t>(0.689)</t>
  </si>
  <si>
    <t>(0.520)</t>
  </si>
  <si>
    <t>(0.303)</t>
  </si>
  <si>
    <t>(0.204)</t>
  </si>
  <si>
    <t>(0.203)</t>
  </si>
  <si>
    <t>(0.205)</t>
  </si>
  <si>
    <t>(0.268)</t>
  </si>
  <si>
    <t>(0.211)</t>
  </si>
  <si>
    <t>(0.198)</t>
  </si>
  <si>
    <t>(0.404)</t>
  </si>
  <si>
    <t>0.933</t>
  </si>
  <si>
    <t>12.96</t>
  </si>
  <si>
    <t>4.560</t>
  </si>
  <si>
    <t>3.859</t>
  </si>
  <si>
    <t>-2.265</t>
  </si>
  <si>
    <t>3.694</t>
  </si>
  <si>
    <t>2.874</t>
  </si>
  <si>
    <t>(5.629)</t>
  </si>
  <si>
    <t>(6.273)</t>
  </si>
  <si>
    <t>(5.650)</t>
  </si>
  <si>
    <t>(9.194)</t>
  </si>
  <si>
    <t>(9.966)</t>
  </si>
  <si>
    <t>(11.01)</t>
  </si>
  <si>
    <t>(9.816)</t>
  </si>
  <si>
    <t>(7.713)</t>
  </si>
  <si>
    <t>(4.049)</t>
  </si>
  <si>
    <t>(2.659)</t>
  </si>
  <si>
    <t>(0.696)</t>
  </si>
  <si>
    <t>276</t>
  </si>
  <si>
    <t>484</t>
  </si>
  <si>
    <t>618</t>
  </si>
  <si>
    <t>652</t>
  </si>
  <si>
    <t>663</t>
  </si>
  <si>
    <t>677</t>
  </si>
  <si>
    <t>666</t>
  </si>
  <si>
    <t>680</t>
  </si>
  <si>
    <t>681</t>
  </si>
  <si>
    <t>645</t>
  </si>
  <si>
    <t>0.534</t>
  </si>
  <si>
    <t>0.429</t>
  </si>
  <si>
    <t>0.373</t>
  </si>
  <si>
    <t>0.403</t>
  </si>
  <si>
    <t>0.388</t>
  </si>
  <si>
    <t>0.415</t>
  </si>
  <si>
    <t>0.365</t>
  </si>
  <si>
    <t>0.433</t>
  </si>
  <si>
    <t>0.402</t>
  </si>
  <si>
    <t>0.470</t>
  </si>
  <si>
    <t>0.609</t>
  </si>
  <si>
    <t>-0.349***</t>
  </si>
  <si>
    <t>-0.296***</t>
  </si>
  <si>
    <t>(0.0944)</t>
  </si>
  <si>
    <t>(0.0908)</t>
  </si>
  <si>
    <t>0.448***</t>
  </si>
  <si>
    <t>0.485***</t>
  </si>
  <si>
    <t>0.236***</t>
  </si>
  <si>
    <t>0.218***</t>
  </si>
  <si>
    <t>5.091***</t>
  </si>
  <si>
    <t>4.652***</t>
  </si>
  <si>
    <t>(0.396)</t>
  </si>
  <si>
    <t>(0.468)</t>
  </si>
  <si>
    <t>5,631</t>
  </si>
  <si>
    <t>0.453</t>
  </si>
  <si>
    <t>0.443</t>
  </si>
  <si>
    <t>Fixed effects</t>
  </si>
  <si>
    <t>Industry (2 dig)#year</t>
  </si>
  <si>
    <t>Log(Labor costs)</t>
  </si>
  <si>
    <t>Log(Fixed assets)</t>
  </si>
  <si>
    <t>Sample:</t>
  </si>
  <si>
    <t>Size percentile (entity assets)</t>
  </si>
  <si>
    <t>Size percentile (group assets)</t>
  </si>
  <si>
    <t>Decile in wage bill distribution</t>
  </si>
  <si>
    <t>All</t>
  </si>
  <si>
    <t>Weighted according to wagebill</t>
  </si>
  <si>
    <t>No</t>
  </si>
  <si>
    <t xml:space="preserve">
Note: This Figure shows the differential impact of having a parent in a tax haven. Size deciles are comstructed using wage bill; 0-10% being the smallest 10% of firms and 90-100% being the largest 10%. The model is estimated using OLS. Sample period is 2010-2014. Sample is foreign owned subsidiaries in South Africa.
Robust standard errors in parentheses clustered at the industry level.  </t>
  </si>
  <si>
    <t>Dependent variable: Log(Reported taxable profits)</t>
  </si>
  <si>
    <t>Explanatory variables</t>
  </si>
  <si>
    <t xml:space="preserve">
Note: This table shows the differential impact of having a parent in a tax haven. Size deciles are comstructed using wage bill; 0-10% being the smallest 10% of firms and 90-100% being the largest 10%. The model is estimated using OLS. Sample period is 2010-2014. Sample is foreign owned subsidiaries in South Africa. Robust standard errors in parentheses clustered at the industry level.  *** p&lt;0.01, ** p&lt;0.05, * p&lt;0.1</t>
  </si>
  <si>
    <t>Decile in turnover distribution</t>
  </si>
  <si>
    <t>Weighted according to tunover</t>
  </si>
  <si>
    <t>Note: This table shows the differential impact of having a parent in a tax haven. Size deciles are comstructed using turnover; 0-10% being the smallest 10% of firms and 90-100% being the largest 10%. The model is estimated using OLS. Sample period is 2010-2014. Sample is foreign owned subsidiaries in South Africa. Robust standard errors in parentheses clustered at the industry level.  *** p&lt;0.01, ** p&lt;0.05, * p&lt;0.1</t>
  </si>
  <si>
    <t>(2.705)</t>
  </si>
  <si>
    <t>(2.465)</t>
  </si>
  <si>
    <t>(2.291)</t>
  </si>
  <si>
    <t>(1.867)</t>
  </si>
  <si>
    <t>(2.797)</t>
  </si>
  <si>
    <t>(2.663)</t>
  </si>
  <si>
    <t>(2.428)</t>
  </si>
  <si>
    <t>(2.713)</t>
  </si>
  <si>
    <t>(1.945)</t>
  </si>
  <si>
    <t>(1.859)</t>
  </si>
  <si>
    <t>(0.759)</t>
  </si>
  <si>
    <t>(1.418)</t>
  </si>
  <si>
    <t>(1.191)</t>
  </si>
  <si>
    <t>(3.28)</t>
  </si>
  <si>
    <t>(3.859)</t>
  </si>
  <si>
    <t>(5.402)</t>
  </si>
  <si>
    <t>(4.108)</t>
  </si>
  <si>
    <t>(8.276)</t>
  </si>
  <si>
    <t>(4.406)</t>
  </si>
  <si>
    <t>(3.875)</t>
  </si>
  <si>
    <t>(3.153)</t>
  </si>
  <si>
    <t>(0.397)</t>
  </si>
  <si>
    <t>(0.427)</t>
  </si>
  <si>
    <t>(0.372)</t>
  </si>
  <si>
    <t>(0.426)</t>
  </si>
  <si>
    <t>(0.544)</t>
  </si>
  <si>
    <t>(0.628)</t>
  </si>
  <si>
    <t>(0.336)</t>
  </si>
  <si>
    <t>(0.161)</t>
  </si>
  <si>
    <t>(0.162)</t>
  </si>
  <si>
    <t>(18.35)</t>
  </si>
  <si>
    <t>(47.65)</t>
  </si>
  <si>
    <t>(56.82)</t>
  </si>
  <si>
    <t>(84.91)</t>
  </si>
  <si>
    <t>(63.82)</t>
  </si>
  <si>
    <t>(136.9)</t>
  </si>
  <si>
    <t>(72.33)</t>
  </si>
  <si>
    <t>(72.16)</t>
  </si>
  <si>
    <t>(55.07)</t>
  </si>
  <si>
    <t>(21.92)</t>
  </si>
  <si>
    <t>(2.8)</t>
  </si>
  <si>
    <t>(6.934)</t>
  </si>
  <si>
    <t xml:space="preserve">Dependent variable: Inverse Hyperbolic Sine Transformation of Reported Taxable Profits </t>
  </si>
  <si>
    <t>Tax differential to parent:      Parent tax rate - S.A. tax rate</t>
  </si>
  <si>
    <t>Matched according to:</t>
  </si>
  <si>
    <t>Unmatched</t>
  </si>
  <si>
    <t>Matched within 20 turnover bins</t>
  </si>
  <si>
    <t xml:space="preserve">
Note: This table shows the robustness of the initial unweighted OLS result. In particular we match firms according to wagebill and turnover and run the regression on the matched sample as described in Dinardo et al. 1996 and Boserup et al. 2016. Sample period is 2010-2014. Sample is foreign owned subsidiaries in South Africa. Robust standard errors in parentheses clustered at the industry level.  *** p&lt;0.01, ** p&lt;0.05, * p&lt;0.1</t>
  </si>
  <si>
    <t>Table A1x: The robustness of the OLS results to more advanced matching procedures</t>
  </si>
  <si>
    <t>For graphs</t>
  </si>
  <si>
    <r>
      <t>Note: This table revisits the OECD BEPS report estimate of profit shifting</t>
    </r>
    <r>
      <rPr>
        <sz val="7"/>
        <color theme="1"/>
        <rFont val="Garamond"/>
        <family val="1"/>
      </rPr>
      <t xml:space="preserve">. </t>
    </r>
    <r>
      <rPr>
        <sz val="10"/>
        <color theme="1"/>
        <rFont val="Garamond"/>
        <family val="1"/>
      </rPr>
      <t>Size deciles are constructed using total assets at the entity/subsidiary level and the model is then estimated within size groups. 0-5% being the smallest five percent of firms and 95-100% being the largest 5 percent. The sample is the global sample of MNE subsidiaries in ORBIS in 2010 that are profitable (to replicate equation 2 in the OECD BEPS measurement report). Robust standard errors in parentheses clusered at the country-level. *** p&lt;0.01, ** p&lt;0.05, * p&lt;0.1</t>
    </r>
  </si>
  <si>
    <r>
      <t>Note: This table revisits the OECD BEPS report estimate of profit shifting</t>
    </r>
    <r>
      <rPr>
        <sz val="7"/>
        <color theme="1"/>
        <rFont val="Garamond"/>
        <family val="1"/>
      </rPr>
      <t xml:space="preserve">. </t>
    </r>
    <r>
      <rPr>
        <sz val="10"/>
        <color theme="1"/>
        <rFont val="Garamond"/>
        <family val="1"/>
      </rPr>
      <t>Size deciles are constructed using total assets at the MNE group level and the model is then estimated within size groups. 0-5% being the smallest five percent of firms and 95-100% being the largest 5 percent. The sample is the global sample of MNE subsidiaries in ORBIS in 2010 that are profitable (to replicate equation 2 in the OECD BEPS measurement report). Robust standard errors in parentheses clusered at the country-level. *** p&lt;0.01, ** p&lt;0.05, * p&lt;0.1</t>
    </r>
  </si>
  <si>
    <t>Table A2a: Full regression results for figure 10a - revisiting the OECD BEPS Estimate</t>
  </si>
  <si>
    <t>Table A2b: Full regression results for figure 10b  - revisiting the OECD BEPS Estimate</t>
  </si>
  <si>
    <t>Table of Contents</t>
  </si>
  <si>
    <t>Data F1,8,9</t>
  </si>
  <si>
    <t>Data F2</t>
  </si>
  <si>
    <t>Data F3</t>
  </si>
  <si>
    <t>Data F4</t>
  </si>
  <si>
    <t>Data F5</t>
  </si>
  <si>
    <t>Data F6</t>
  </si>
  <si>
    <t>Data F7</t>
  </si>
  <si>
    <t>A1a</t>
  </si>
  <si>
    <t>A1b</t>
  </si>
  <si>
    <t>A1c</t>
  </si>
  <si>
    <t>A1d</t>
  </si>
  <si>
    <t>A1bd</t>
  </si>
  <si>
    <t>A1cd</t>
  </si>
  <si>
    <t>A1x</t>
  </si>
  <si>
    <t>A2a</t>
  </si>
  <si>
    <t>A2b</t>
  </si>
  <si>
    <t>Figure 1/8/9</t>
  </si>
  <si>
    <t>Data</t>
  </si>
  <si>
    <t>Description</t>
  </si>
  <si>
    <t>Summary statistics on foreign owned firms  in South Africa (2014)</t>
  </si>
  <si>
    <t>Equity earnings of foreign owned corporations in South Africa</t>
  </si>
  <si>
    <t>What the raw data shows: discrepancies between economic activity and profits across size groups</t>
  </si>
  <si>
    <t>Main results: Profit shifting across firm size in South Africa</t>
  </si>
  <si>
    <t>The macro profitability gap between subsidiaries owned through a tax haven and those that are not</t>
  </si>
  <si>
    <t>What the raw data shows: rough comparision of reported profits in haven-owned and non-haven owned firms</t>
  </si>
  <si>
    <t>Disentangling the macro-profitability gap using firm-level data: Which firms contribute to the macro-profitability gap</t>
  </si>
  <si>
    <t>Disentangling the macro-profitability using firm-level data: Which tax havens contribute the most</t>
  </si>
  <si>
    <t>Revisiting the OECD profit shifting estimate: Heterogeneity in OECD estimate across entity and group size</t>
  </si>
  <si>
    <t>Figure 3a,b,c,d</t>
  </si>
  <si>
    <t>Figure 6a,b</t>
  </si>
  <si>
    <t>Figure 10a,b</t>
  </si>
  <si>
    <t>Data F10</t>
  </si>
  <si>
    <t>The robustness of the OLS results to more advanced matching procedures</t>
  </si>
  <si>
    <t>Full regression results for figure 10a - Heterogeneity in OECD estimate across entity size</t>
  </si>
  <si>
    <t>Full regression results for figure 10b - Heterogeneity in OECD estimate across MNE group size</t>
  </si>
  <si>
    <t>Full results for main regression specification (Figure 1/8/9)</t>
  </si>
  <si>
    <t>Alternative specification of main regression (Figure 1/8/9): Size defined by turnover</t>
  </si>
  <si>
    <t>Alternative specification of main regression (Figure 1/8/9): Inverse hyperbolic sine function used instead of log</t>
  </si>
  <si>
    <t>Alternative specification of main regression (Figure 1/8/9) - Tax differential to parent used as tax differential</t>
  </si>
  <si>
    <t>Alternative specification of main regression (Figure 1/8/9) - Tax differential to parent used as tax differential &amp; size defined by turnover</t>
  </si>
  <si>
    <t>Alternative specification of main regression (Figure 1/8/9) - Tax differential to parent used as tax differential &amp; Inverse hyperbolic sine function used instead of log</t>
  </si>
  <si>
    <t>Table A1a: Full regression results for main regression specification (Figure 1/8/9)</t>
  </si>
  <si>
    <t>Table A1b: Alternative specification for main regression (Figure 1/8/9) - Inverse hyperbolic sine transformation used instead of log</t>
  </si>
  <si>
    <t>Table A1d: Alternative specification for main regression (Figure 1/8/9) - Tax differential to parent used as tax differential</t>
  </si>
  <si>
    <t>Table A1b: Alternative specification for main regression (Figure 1/8/9) - deciles defined using turnover &amp; tax differential to parent</t>
  </si>
  <si>
    <t>Table A1cd: Alternative specification for main regression (Figure 1/8/9) - Tax differential to parent &amp; IHS instead of log</t>
  </si>
  <si>
    <t>Table A1b: Alternative specification for main regression (Figure 1/8/9) - deciles defined using turnover</t>
  </si>
  <si>
    <t>True profits as a share of reported</t>
  </si>
  <si>
    <t>True profits as ashare of reported</t>
  </si>
  <si>
    <t xml:space="preserve">Data F2: Equity earnings of foreign owned corporations in South Africa </t>
  </si>
  <si>
    <t>Data F1,F8,F9: Profit shifting across firm size</t>
  </si>
  <si>
    <t>Source: SARS and authors calculations</t>
  </si>
  <si>
    <t>Source: SARS, Hines (2010), KPMG Corporate Tax Table and authors calculations.</t>
  </si>
  <si>
    <t>Data for F6 is classified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</si>
</sst>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 #,##0.00_ ;_ * \-#,##0.00_ ;_ * &quot;-&quot;??_ ;_ @_ "/>
    <numFmt numFmtId="167" formatCode="_ * #,##0_ ;_ * \-#,##0_ ;_ * &quot;-&quot;??_ ;_ @_ "/>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Garamond"/>
      <family val="1"/>
    </font>
    <font>
      <sz val="10"/>
      <color theme="1"/>
      <name val="Arial"/>
      <family val="2"/>
    </font>
    <font>
      <b/>
      <sz val="14"/>
      <color theme="1"/>
      <name val="Garamond"/>
      <family val="1"/>
    </font>
    <font>
      <b/>
      <sz val="10"/>
      <color theme="1"/>
      <name val="Garamond"/>
      <family val="1"/>
    </font>
    <font>
      <i/>
      <sz val="10"/>
      <color theme="1"/>
      <name val="Garamond"/>
      <family val="1"/>
    </font>
    <font>
      <sz val="10"/>
      <color theme="1"/>
      <name val="Garamond"/>
      <family val="1"/>
    </font>
    <font>
      <sz val="10"/>
      <name val="Calibri"/>
      <family val="2"/>
    </font>
    <font>
      <sz val="10"/>
      <color theme="1"/>
      <name val="Calibri"/>
      <family val="2"/>
      <scheme val="minor"/>
    </font>
    <font>
      <sz val="10"/>
      <color rgb="FFFF0000"/>
      <name val="Calibri"/>
      <family val="2"/>
      <scheme val="minor"/>
    </font>
    <font>
      <sz val="10"/>
      <name val="Arial"/>
      <family val="2"/>
    </font>
    <font>
      <sz val="10"/>
      <name val="Garamond"/>
      <family val="1"/>
    </font>
    <font>
      <sz val="15"/>
      <name val="Garamond"/>
      <family val="1"/>
    </font>
    <font>
      <sz val="15"/>
      <color theme="1"/>
      <name val="Garamond"/>
      <family val="1"/>
    </font>
    <font>
      <b/>
      <sz val="18"/>
      <color theme="1"/>
      <name val="Garamond"/>
      <family val="1"/>
    </font>
    <font>
      <sz val="18"/>
      <color theme="1"/>
      <name val="Garamond"/>
      <family val="1"/>
    </font>
    <font>
      <b/>
      <sz val="11"/>
      <color theme="1"/>
      <name val="Garamond"/>
      <family val="1"/>
    </font>
    <font>
      <b/>
      <sz val="15"/>
      <name val="Garamond"/>
      <family val="1"/>
    </font>
    <font>
      <vertAlign val="subscript"/>
      <sz val="11"/>
      <color theme="1"/>
      <name val="Garamond"/>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name val="Garamond"/>
      <family val="1"/>
    </font>
    <font>
      <sz val="12"/>
      <name val="Garamond"/>
      <family val="1"/>
    </font>
    <font>
      <sz val="12"/>
      <color theme="1"/>
      <name val="Garamond"/>
      <family val="1"/>
    </font>
    <font>
      <sz val="11"/>
      <name val="Garamond"/>
      <family val="1"/>
    </font>
    <font>
      <i/>
      <sz val="11"/>
      <name val="Garamond"/>
      <family val="1"/>
    </font>
    <font>
      <b/>
      <sz val="11"/>
      <name val="Garamond"/>
      <family val="1"/>
    </font>
    <font>
      <i/>
      <sz val="10"/>
      <name val="Garamond"/>
      <family val="1"/>
    </font>
    <font>
      <b/>
      <sz val="10"/>
      <name val="Garamond"/>
      <family val="1"/>
    </font>
    <font>
      <sz val="7"/>
      <color theme="1"/>
      <name val="Garamond"/>
      <family val="1"/>
    </font>
    <font>
      <u/>
      <sz val="11"/>
      <color theme="10"/>
      <name val="Calibri"/>
      <family val="2"/>
      <scheme val="minor"/>
    </font>
    <font>
      <u/>
      <sz val="11"/>
      <color theme="10"/>
      <name val="Garamond"/>
      <family val="1"/>
    </font>
    <font>
      <b/>
      <sz val="12"/>
      <color theme="1"/>
      <name val="Garamond"/>
      <family val="1"/>
    </font>
    <font>
      <u/>
      <sz val="12"/>
      <color theme="10"/>
      <name val="Garamond"/>
      <family val="1"/>
    </font>
    <font>
      <i/>
      <sz val="14"/>
      <name val="Garamond"/>
      <family val="1"/>
    </font>
    <font>
      <i/>
      <sz val="18"/>
      <name val="Garamond"/>
      <family val="1"/>
    </font>
    <font>
      <i/>
      <sz val="11"/>
      <color theme="1"/>
      <name val="Garamond"/>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4">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9">
    <xf numFmtId="0" fontId="0" fillId="0" borderId="0"/>
    <xf numFmtId="9" fontId="1" fillId="0" borderId="0" applyFont="0" applyFill="0" applyBorder="0" applyAlignment="0" applyProtection="0"/>
    <xf numFmtId="0" fontId="9" fillId="0" borderId="0"/>
    <xf numFmtId="0" fontId="1" fillId="0" borderId="0"/>
    <xf numFmtId="0" fontId="12" fillId="0" borderId="0"/>
    <xf numFmtId="9" fontId="12" fillId="0" borderId="0" applyFont="0" applyFill="0" applyBorder="0" applyAlignment="0" applyProtection="0"/>
    <xf numFmtId="166" fontId="1" fillId="0" borderId="0" applyFont="0" applyFill="0" applyBorder="0" applyAlignment="0" applyProtection="0"/>
    <xf numFmtId="0" fontId="21"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5" applyNumberFormat="0" applyAlignment="0" applyProtection="0"/>
    <xf numFmtId="0" fontId="29" fillId="7" borderId="6" applyNumberFormat="0" applyAlignment="0" applyProtection="0"/>
    <xf numFmtId="0" fontId="30" fillId="7" borderId="5" applyNumberFormat="0" applyAlignment="0" applyProtection="0"/>
    <xf numFmtId="0" fontId="31" fillId="0" borderId="7" applyNumberFormat="0" applyFill="0" applyAlignment="0" applyProtection="0"/>
    <xf numFmtId="0" fontId="32" fillId="8" borderId="8" applyNumberFormat="0" applyAlignment="0" applyProtection="0"/>
    <xf numFmtId="0" fontId="33" fillId="0" borderId="0" applyNumberFormat="0" applyFill="0" applyBorder="0" applyAlignment="0" applyProtection="0"/>
    <xf numFmtId="0" fontId="1" fillId="9" borderId="9" applyNumberFormat="0" applyFont="0" applyAlignment="0" applyProtection="0"/>
    <xf numFmtId="0" fontId="34" fillId="0" borderId="0" applyNumberFormat="0" applyFill="0" applyBorder="0" applyAlignment="0" applyProtection="0"/>
    <xf numFmtId="0" fontId="2" fillId="0" borderId="10" applyNumberFormat="0" applyFill="0" applyAlignment="0" applyProtection="0"/>
    <xf numFmtId="0" fontId="3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3" borderId="0" applyNumberFormat="0" applyBorder="0" applyAlignment="0" applyProtection="0"/>
    <xf numFmtId="0" fontId="45" fillId="0" borderId="0" applyNumberFormat="0" applyFill="0" applyBorder="0" applyAlignment="0" applyProtection="0"/>
  </cellStyleXfs>
  <cellXfs count="314">
    <xf numFmtId="0" fontId="0" fillId="0" borderId="0" xfId="0"/>
    <xf numFmtId="11" fontId="0" fillId="0" borderId="0" xfId="0" applyNumberFormat="1"/>
    <xf numFmtId="0" fontId="3" fillId="0" borderId="0" xfId="0" applyFont="1" applyBorder="1"/>
    <xf numFmtId="9" fontId="3" fillId="0" borderId="0" xfId="1" applyFont="1" applyBorder="1"/>
    <xf numFmtId="11" fontId="3" fillId="0" borderId="0" xfId="0" applyNumberFormat="1" applyFont="1" applyBorder="1"/>
    <xf numFmtId="0" fontId="3" fillId="0" borderId="0" xfId="0" applyNumberFormat="1" applyFont="1" applyBorder="1" applyAlignment="1">
      <alignment horizontal="center"/>
    </xf>
    <xf numFmtId="0" fontId="0" fillId="0" borderId="0" xfId="0" applyBorder="1"/>
    <xf numFmtId="0" fontId="3" fillId="0" borderId="0" xfId="0" applyFont="1" applyBorder="1" applyAlignment="1">
      <alignment vertical="center"/>
    </xf>
    <xf numFmtId="0" fontId="3" fillId="0" borderId="0" xfId="0" applyFont="1" applyBorder="1" applyAlignment="1">
      <alignment horizontal="left" vertical="center"/>
    </xf>
    <xf numFmtId="0" fontId="9" fillId="0" borderId="0" xfId="2"/>
    <xf numFmtId="165" fontId="0" fillId="0" borderId="0" xfId="1" applyNumberFormat="1" applyFont="1"/>
    <xf numFmtId="0" fontId="10" fillId="0" borderId="0" xfId="0" applyFont="1" applyAlignment="1">
      <alignment horizontal="center"/>
    </xf>
    <xf numFmtId="0" fontId="11" fillId="0" borderId="0" xfId="0" applyFont="1" applyAlignment="1">
      <alignment horizontal="center"/>
    </xf>
    <xf numFmtId="9" fontId="0" fillId="0" borderId="0" xfId="1" applyFont="1"/>
    <xf numFmtId="0" fontId="12" fillId="0" borderId="0" xfId="4"/>
    <xf numFmtId="167" fontId="0" fillId="0" borderId="0" xfId="6" applyNumberFormat="1" applyFont="1"/>
    <xf numFmtId="1" fontId="0" fillId="0" borderId="0" xfId="1" applyNumberFormat="1" applyFont="1" applyAlignment="1">
      <alignment horizontal="center"/>
    </xf>
    <xf numFmtId="1" fontId="0" fillId="0" borderId="0" xfId="0" applyNumberFormat="1"/>
    <xf numFmtId="0" fontId="3" fillId="0" borderId="0" xfId="0" applyFont="1"/>
    <xf numFmtId="0" fontId="13" fillId="0" borderId="0" xfId="4" applyFont="1"/>
    <xf numFmtId="11" fontId="13" fillId="0" borderId="0" xfId="4" applyNumberFormat="1" applyFont="1" applyBorder="1" applyAlignment="1">
      <alignment horizontal="center"/>
    </xf>
    <xf numFmtId="11" fontId="13" fillId="0" borderId="0" xfId="4" applyNumberFormat="1" applyFont="1"/>
    <xf numFmtId="11" fontId="13" fillId="0" borderId="1" xfId="4" applyNumberFormat="1" applyFont="1" applyBorder="1" applyAlignment="1">
      <alignment horizontal="center"/>
    </xf>
    <xf numFmtId="0" fontId="14" fillId="0" borderId="0" xfId="4" applyFont="1"/>
    <xf numFmtId="0" fontId="14" fillId="0" borderId="0" xfId="4" applyNumberFormat="1" applyFont="1" applyBorder="1" applyAlignment="1">
      <alignment horizontal="center"/>
    </xf>
    <xf numFmtId="9" fontId="15" fillId="0" borderId="0" xfId="5" applyFont="1"/>
    <xf numFmtId="0" fontId="14" fillId="0" borderId="0" xfId="4" applyNumberFormat="1" applyFont="1" applyAlignment="1">
      <alignment horizontal="center"/>
    </xf>
    <xf numFmtId="0" fontId="17" fillId="0" borderId="0" xfId="0" applyFont="1" applyBorder="1" applyAlignment="1">
      <alignment horizontal="center"/>
    </xf>
    <xf numFmtId="0" fontId="17" fillId="0" borderId="0" xfId="0" applyFont="1" applyBorder="1" applyAlignment="1">
      <alignment wrapText="1"/>
    </xf>
    <xf numFmtId="9" fontId="17" fillId="0" borderId="0" xfId="0" applyNumberFormat="1" applyFont="1" applyBorder="1" applyAlignment="1">
      <alignment horizontal="center"/>
    </xf>
    <xf numFmtId="0" fontId="8" fillId="2" borderId="0" xfId="0" applyFont="1" applyFill="1" applyBorder="1"/>
    <xf numFmtId="0" fontId="8" fillId="2" borderId="0" xfId="0" applyFont="1" applyFill="1" applyBorder="1" applyAlignment="1">
      <alignment horizontal="center"/>
    </xf>
    <xf numFmtId="164" fontId="8" fillId="2" borderId="0" xfId="0" applyNumberFormat="1" applyFont="1" applyFill="1" applyBorder="1" applyAlignment="1">
      <alignment horizontal="center"/>
    </xf>
    <xf numFmtId="1" fontId="8"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164" fontId="8" fillId="2" borderId="0" xfId="0" applyNumberFormat="1" applyFont="1" applyFill="1" applyBorder="1"/>
    <xf numFmtId="9" fontId="3" fillId="0" borderId="0" xfId="1" applyFont="1" applyBorder="1" applyAlignment="1">
      <alignment horizontal="center"/>
    </xf>
    <xf numFmtId="1" fontId="3" fillId="0" borderId="0" xfId="1" applyNumberFormat="1" applyFont="1" applyBorder="1" applyAlignment="1">
      <alignment horizontal="center"/>
    </xf>
    <xf numFmtId="165" fontId="3" fillId="0" borderId="0" xfId="1" applyNumberFormat="1" applyFont="1" applyAlignment="1">
      <alignment horizontal="center"/>
    </xf>
    <xf numFmtId="1" fontId="3" fillId="0" borderId="0" xfId="0" applyNumberFormat="1" applyFont="1" applyBorder="1"/>
    <xf numFmtId="165" fontId="38" fillId="0" borderId="0" xfId="1" applyNumberFormat="1" applyFont="1" applyBorder="1" applyAlignment="1">
      <alignment horizontal="center"/>
    </xf>
    <xf numFmtId="0" fontId="37" fillId="0" borderId="0" xfId="2" applyNumberFormat="1" applyFont="1" applyBorder="1" applyAlignment="1">
      <alignment horizontal="center"/>
    </xf>
    <xf numFmtId="9" fontId="38" fillId="0" borderId="0" xfId="1" applyFont="1" applyBorder="1" applyAlignment="1">
      <alignment horizontal="center"/>
    </xf>
    <xf numFmtId="0" fontId="37" fillId="0" borderId="0" xfId="2" applyFont="1" applyBorder="1" applyAlignment="1">
      <alignment horizontal="center"/>
    </xf>
    <xf numFmtId="0" fontId="38" fillId="0" borderId="0" xfId="0" applyNumberFormat="1" applyFont="1" applyBorder="1" applyAlignment="1">
      <alignment horizontal="center"/>
    </xf>
    <xf numFmtId="0" fontId="39" fillId="0" borderId="0" xfId="2" applyFont="1"/>
    <xf numFmtId="0" fontId="39" fillId="0" borderId="0" xfId="2" applyFont="1" applyBorder="1"/>
    <xf numFmtId="0" fontId="39" fillId="0" borderId="0" xfId="2" applyNumberFormat="1" applyFont="1" applyBorder="1" applyAlignment="1">
      <alignment horizontal="center"/>
    </xf>
    <xf numFmtId="9" fontId="39" fillId="0" borderId="0" xfId="2" applyNumberFormat="1" applyFont="1" applyBorder="1"/>
    <xf numFmtId="0" fontId="13" fillId="0" borderId="0" xfId="4" applyNumberFormat="1" applyFont="1" applyBorder="1" applyAlignment="1">
      <alignment horizontal="center"/>
    </xf>
    <xf numFmtId="0" fontId="12" fillId="0" borderId="0" xfId="4" applyNumberFormat="1"/>
    <xf numFmtId="0" fontId="12" fillId="0" borderId="0" xfId="4" applyNumberFormat="1"/>
    <xf numFmtId="0" fontId="12" fillId="0" borderId="0" xfId="4" applyNumberFormat="1"/>
    <xf numFmtId="0" fontId="12" fillId="0" borderId="0" xfId="4" applyNumberFormat="1"/>
    <xf numFmtId="0" fontId="43" fillId="0" borderId="0" xfId="4" applyNumberFormat="1" applyFont="1" applyBorder="1" applyAlignment="1">
      <alignment horizontal="center"/>
    </xf>
    <xf numFmtId="0" fontId="13" fillId="0" borderId="11" xfId="4" applyNumberFormat="1" applyFont="1" applyBorder="1" applyAlignment="1">
      <alignment horizontal="center"/>
    </xf>
    <xf numFmtId="0" fontId="13" fillId="0" borderId="12" xfId="4" applyNumberFormat="1" applyFont="1" applyBorder="1" applyAlignment="1">
      <alignment horizontal="center"/>
    </xf>
    <xf numFmtId="0" fontId="13" fillId="0" borderId="0" xfId="4" applyFont="1" applyBorder="1" applyAlignment="1">
      <alignment horizontal="center"/>
    </xf>
    <xf numFmtId="0" fontId="13" fillId="0" borderId="0" xfId="4" applyFont="1" applyBorder="1" applyAlignment="1">
      <alignment horizontal="center" wrapText="1"/>
    </xf>
    <xf numFmtId="0" fontId="13" fillId="0" borderId="0" xfId="2" applyFont="1"/>
    <xf numFmtId="9" fontId="13" fillId="0" borderId="0" xfId="2" applyNumberFormat="1" applyFont="1"/>
    <xf numFmtId="165" fontId="3" fillId="0" borderId="0" xfId="1" applyNumberFormat="1" applyFont="1"/>
    <xf numFmtId="0" fontId="3" fillId="0" borderId="0" xfId="0" applyNumberFormat="1" applyFont="1" applyAlignment="1">
      <alignment horizontal="center"/>
    </xf>
    <xf numFmtId="0" fontId="13" fillId="0" borderId="0" xfId="2" applyFont="1" applyBorder="1"/>
    <xf numFmtId="0" fontId="13" fillId="0" borderId="0" xfId="2" applyNumberFormat="1" applyFont="1" applyAlignment="1">
      <alignment horizontal="center"/>
    </xf>
    <xf numFmtId="9" fontId="3" fillId="0" borderId="0" xfId="1" applyFont="1" applyAlignment="1">
      <alignment horizontal="center"/>
    </xf>
    <xf numFmtId="0" fontId="13" fillId="34" borderId="0" xfId="2" applyFont="1" applyFill="1"/>
    <xf numFmtId="0" fontId="41" fillId="0" borderId="0" xfId="2" applyNumberFormat="1" applyFont="1" applyBorder="1" applyAlignment="1">
      <alignment horizontal="center"/>
    </xf>
    <xf numFmtId="0" fontId="46" fillId="0" borderId="0" xfId="48" applyFont="1"/>
    <xf numFmtId="0" fontId="47" fillId="0" borderId="0" xfId="0" applyFont="1"/>
    <xf numFmtId="0" fontId="38" fillId="0" borderId="0" xfId="0" applyFont="1"/>
    <xf numFmtId="0" fontId="48" fillId="0" borderId="0" xfId="48" applyFont="1"/>
    <xf numFmtId="0" fontId="36" fillId="0" borderId="0" xfId="48" applyFont="1"/>
    <xf numFmtId="0" fontId="38" fillId="0" borderId="0" xfId="0" applyFont="1" applyAlignment="1">
      <alignment vertical="center"/>
    </xf>
    <xf numFmtId="11" fontId="3" fillId="0" borderId="0" xfId="0" applyNumberFormat="1" applyFont="1" applyBorder="1" applyAlignment="1">
      <alignment horizontal="center"/>
    </xf>
    <xf numFmtId="9" fontId="3" fillId="0" borderId="1" xfId="1" applyFont="1" applyBorder="1" applyAlignment="1">
      <alignment horizontal="center"/>
    </xf>
    <xf numFmtId="0" fontId="14" fillId="0" borderId="0" xfId="4" applyNumberFormat="1" applyFont="1" applyBorder="1" applyAlignment="1">
      <alignment horizontal="center" wrapText="1"/>
    </xf>
    <xf numFmtId="0" fontId="3" fillId="0" borderId="0" xfId="0" applyFont="1" applyBorder="1" applyAlignment="1">
      <alignment horizontal="center" vertical="center" wrapText="1"/>
    </xf>
    <xf numFmtId="0" fontId="13" fillId="0" borderId="0"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0" xfId="4" applyFont="1" applyBorder="1" applyAlignment="1">
      <alignment horizontal="center" vertical="center"/>
    </xf>
    <xf numFmtId="0" fontId="13" fillId="0" borderId="1" xfId="4"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xf>
    <xf numFmtId="0" fontId="37" fillId="0" borderId="0" xfId="2" applyFont="1" applyBorder="1" applyAlignment="1">
      <alignment horizontal="center" vertical="center" wrapText="1"/>
    </xf>
    <xf numFmtId="0" fontId="37" fillId="0" borderId="0" xfId="2" applyFont="1" applyBorder="1" applyAlignment="1">
      <alignment horizontal="center" vertical="center"/>
    </xf>
    <xf numFmtId="0" fontId="8" fillId="2" borderId="12" xfId="0" applyFont="1" applyFill="1" applyBorder="1" applyAlignment="1">
      <alignment horizontal="center"/>
    </xf>
    <xf numFmtId="0" fontId="0" fillId="0" borderId="12" xfId="0" applyBorder="1"/>
    <xf numFmtId="11" fontId="3" fillId="0" borderId="14" xfId="0" applyNumberFormat="1" applyFont="1" applyBorder="1"/>
    <xf numFmtId="0" fontId="3" fillId="0" borderId="14" xfId="0" applyFont="1" applyBorder="1"/>
    <xf numFmtId="0" fontId="3" fillId="0" borderId="14" xfId="0" applyNumberFormat="1" applyFont="1" applyBorder="1" applyAlignment="1">
      <alignment horizontal="center"/>
    </xf>
    <xf numFmtId="0" fontId="4" fillId="0" borderId="0" xfId="0" applyFont="1" applyFill="1" applyBorder="1" applyAlignment="1">
      <alignment horizontal="center"/>
    </xf>
    <xf numFmtId="0" fontId="3" fillId="0" borderId="18" xfId="0" applyFont="1" applyBorder="1" applyAlignment="1">
      <alignment horizontal="left" vertical="center"/>
    </xf>
    <xf numFmtId="0" fontId="3" fillId="0" borderId="1" xfId="0" applyFont="1" applyBorder="1" applyAlignment="1">
      <alignment horizontal="left" vertical="center" wrapText="1"/>
    </xf>
    <xf numFmtId="0" fontId="3" fillId="0" borderId="18" xfId="0" applyFont="1" applyBorder="1"/>
    <xf numFmtId="9" fontId="3" fillId="0" borderId="1" xfId="1" applyFont="1" applyBorder="1"/>
    <xf numFmtId="11" fontId="3" fillId="0" borderId="18" xfId="0" applyNumberFormat="1" applyFont="1" applyBorder="1"/>
    <xf numFmtId="11" fontId="3" fillId="0" borderId="13" xfId="0" applyNumberFormat="1" applyFont="1" applyBorder="1"/>
    <xf numFmtId="9" fontId="3" fillId="0" borderId="15" xfId="1" applyFont="1" applyBorder="1"/>
    <xf numFmtId="0" fontId="4" fillId="0" borderId="0" xfId="0" applyFont="1" applyBorder="1" applyAlignment="1">
      <alignment horizontal="center"/>
    </xf>
    <xf numFmtId="0" fontId="3" fillId="0" borderId="16" xfId="0" applyFont="1" applyBorder="1" applyAlignment="1">
      <alignment vertical="center" wrapText="1"/>
    </xf>
    <xf numFmtId="9" fontId="3" fillId="0" borderId="18" xfId="1" applyFont="1" applyBorder="1"/>
    <xf numFmtId="9" fontId="3" fillId="0" borderId="1" xfId="0" applyNumberFormat="1" applyFont="1" applyBorder="1"/>
    <xf numFmtId="9" fontId="3" fillId="0" borderId="13" xfId="1" applyFont="1" applyBorder="1"/>
    <xf numFmtId="0" fontId="3" fillId="0" borderId="15" xfId="0" applyFont="1" applyBorder="1"/>
    <xf numFmtId="0" fontId="4" fillId="0" borderId="0" xfId="0" applyFont="1" applyBorder="1" applyAlignment="1">
      <alignment horizontal="center" vertical="center"/>
    </xf>
    <xf numFmtId="0" fontId="3" fillId="0" borderId="16" xfId="0" applyFont="1" applyBorder="1" applyAlignment="1">
      <alignment vertical="center"/>
    </xf>
    <xf numFmtId="0" fontId="3" fillId="0" borderId="13" xfId="0" applyFont="1" applyBorder="1"/>
    <xf numFmtId="0" fontId="0" fillId="0" borderId="18" xfId="0" applyBorder="1"/>
    <xf numFmtId="0" fontId="0" fillId="0" borderId="1" xfId="0" applyBorder="1"/>
    <xf numFmtId="0" fontId="3" fillId="0" borderId="18" xfId="0" applyFont="1" applyBorder="1" applyAlignment="1">
      <alignment vertical="center"/>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1" xfId="0" applyNumberFormat="1" applyFont="1" applyBorder="1" applyAlignment="1">
      <alignment horizontal="center"/>
    </xf>
    <xf numFmtId="0" fontId="3" fillId="0" borderId="15" xfId="0" applyNumberFormat="1" applyFont="1" applyBorder="1" applyAlignment="1">
      <alignment horizontal="center"/>
    </xf>
    <xf numFmtId="0" fontId="4" fillId="0" borderId="19" xfId="0" applyFont="1" applyBorder="1" applyAlignment="1">
      <alignment horizontal="center" vertical="center"/>
    </xf>
    <xf numFmtId="0" fontId="3" fillId="0" borderId="18" xfId="0" applyFont="1" applyBorder="1" applyAlignment="1">
      <alignment horizontal="center"/>
    </xf>
    <xf numFmtId="0" fontId="3" fillId="0" borderId="1" xfId="0" applyFont="1" applyBorder="1" applyAlignment="1">
      <alignment horizontal="center"/>
    </xf>
    <xf numFmtId="0" fontId="13" fillId="0" borderId="18" xfId="4" applyFont="1" applyBorder="1" applyAlignment="1">
      <alignment horizontal="center" vertical="center" wrapText="1"/>
    </xf>
    <xf numFmtId="0" fontId="13" fillId="0" borderId="18" xfId="4" applyFont="1" applyBorder="1" applyAlignment="1">
      <alignment horizontal="center"/>
    </xf>
    <xf numFmtId="0" fontId="13" fillId="0" borderId="20" xfId="4" applyFont="1" applyBorder="1" applyAlignment="1">
      <alignment horizontal="center"/>
    </xf>
    <xf numFmtId="11" fontId="13" fillId="0" borderId="12" xfId="4" applyNumberFormat="1" applyFont="1" applyBorder="1" applyAlignment="1">
      <alignment horizontal="center"/>
    </xf>
    <xf numFmtId="11" fontId="13" fillId="0" borderId="19" xfId="4" applyNumberFormat="1" applyFont="1" applyBorder="1" applyAlignment="1">
      <alignment horizontal="center"/>
    </xf>
    <xf numFmtId="0" fontId="13" fillId="0" borderId="12" xfId="4" applyFont="1" applyBorder="1" applyAlignment="1">
      <alignment horizontal="center"/>
    </xf>
    <xf numFmtId="9" fontId="3" fillId="0" borderId="19" xfId="1" applyFont="1" applyBorder="1" applyAlignment="1">
      <alignment horizontal="center"/>
    </xf>
    <xf numFmtId="0" fontId="3" fillId="0" borderId="20" xfId="0" applyFont="1" applyBorder="1" applyAlignment="1">
      <alignment horizontal="center"/>
    </xf>
    <xf numFmtId="0" fontId="8" fillId="0" borderId="12" xfId="0" applyFont="1" applyFill="1" applyBorder="1" applyAlignment="1">
      <alignment horizontal="center"/>
    </xf>
    <xf numFmtId="0" fontId="8" fillId="0" borderId="12" xfId="0" applyFont="1" applyBorder="1" applyAlignment="1">
      <alignment horizont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12" fillId="0" borderId="0" xfId="4" applyBorder="1"/>
    <xf numFmtId="0" fontId="14" fillId="0" borderId="0" xfId="4" applyFont="1" applyBorder="1"/>
    <xf numFmtId="0" fontId="14" fillId="0" borderId="18" xfId="4" applyFont="1" applyBorder="1" applyAlignment="1">
      <alignment horizontal="center" vertical="center" wrapText="1"/>
    </xf>
    <xf numFmtId="0" fontId="14" fillId="0" borderId="1" xfId="4" applyNumberFormat="1" applyFont="1" applyBorder="1" applyAlignment="1">
      <alignment horizontal="center" vertical="center" wrapText="1"/>
    </xf>
    <xf numFmtId="0" fontId="14" fillId="0" borderId="18" xfId="4" applyFont="1" applyBorder="1" applyAlignment="1">
      <alignment horizontal="center"/>
    </xf>
    <xf numFmtId="0" fontId="14" fillId="0" borderId="1" xfId="4" applyNumberFormat="1" applyFont="1" applyBorder="1" applyAlignment="1">
      <alignment horizontal="center"/>
    </xf>
    <xf numFmtId="0" fontId="14" fillId="0" borderId="20" xfId="4" applyFont="1" applyBorder="1" applyAlignment="1">
      <alignment horizontal="center"/>
    </xf>
    <xf numFmtId="0" fontId="14" fillId="0" borderId="12" xfId="4" applyNumberFormat="1" applyFont="1" applyBorder="1" applyAlignment="1">
      <alignment horizontal="center"/>
    </xf>
    <xf numFmtId="0" fontId="14" fillId="0" borderId="19" xfId="4" applyNumberFormat="1" applyFont="1" applyBorder="1" applyAlignment="1">
      <alignment horizontal="center"/>
    </xf>
    <xf numFmtId="0" fontId="14" fillId="0" borderId="1" xfId="4" applyFont="1" applyBorder="1" applyAlignment="1">
      <alignment horizontal="center" vertical="center" wrapText="1"/>
    </xf>
    <xf numFmtId="9" fontId="15" fillId="0" borderId="1" xfId="5" applyFont="1" applyBorder="1" applyAlignment="1">
      <alignment horizontal="center"/>
    </xf>
    <xf numFmtId="9" fontId="15" fillId="0" borderId="19" xfId="5" applyFont="1" applyBorder="1" applyAlignment="1">
      <alignment horizontal="center"/>
    </xf>
    <xf numFmtId="0" fontId="17" fillId="0" borderId="1" xfId="0" applyFont="1" applyBorder="1" applyAlignment="1">
      <alignment horizontal="center"/>
    </xf>
    <xf numFmtId="0" fontId="17" fillId="0" borderId="1" xfId="0" applyFont="1" applyBorder="1" applyAlignment="1">
      <alignment wrapText="1"/>
    </xf>
    <xf numFmtId="9" fontId="17" fillId="0" borderId="1" xfId="0" applyNumberFormat="1" applyFont="1" applyBorder="1" applyAlignment="1">
      <alignment horizontal="center"/>
    </xf>
    <xf numFmtId="9" fontId="17" fillId="0" borderId="12" xfId="0" applyNumberFormat="1" applyFont="1" applyBorder="1" applyAlignment="1">
      <alignment horizontal="center"/>
    </xf>
    <xf numFmtId="9" fontId="17" fillId="0" borderId="19" xfId="0" applyNumberFormat="1" applyFont="1" applyBorder="1" applyAlignment="1">
      <alignment horizontal="center"/>
    </xf>
    <xf numFmtId="0" fontId="17" fillId="0" borderId="22" xfId="0" applyFont="1" applyBorder="1"/>
    <xf numFmtId="0" fontId="17" fillId="0" borderId="23" xfId="0" applyFont="1" applyBorder="1"/>
    <xf numFmtId="0" fontId="17" fillId="0" borderId="21" xfId="0" applyFont="1" applyBorder="1"/>
    <xf numFmtId="0" fontId="8" fillId="0" borderId="20" xfId="0" applyFont="1" applyFill="1" applyBorder="1" applyAlignment="1">
      <alignment horizontal="center"/>
    </xf>
    <xf numFmtId="0" fontId="8" fillId="0" borderId="19" xfId="0" applyFont="1" applyFill="1" applyBorder="1" applyAlignment="1">
      <alignment horizontal="center"/>
    </xf>
    <xf numFmtId="0" fontId="3" fillId="0" borderId="1" xfId="0" applyFont="1" applyBorder="1"/>
    <xf numFmtId="167" fontId="3" fillId="0" borderId="18" xfId="6" applyNumberFormat="1" applyFont="1" applyBorder="1"/>
    <xf numFmtId="165" fontId="3" fillId="0" borderId="1" xfId="1" applyNumberFormat="1" applyFont="1" applyBorder="1" applyAlignment="1">
      <alignment horizontal="center"/>
    </xf>
    <xf numFmtId="167" fontId="3" fillId="0" borderId="20" xfId="6" applyNumberFormat="1" applyFont="1" applyBorder="1"/>
    <xf numFmtId="9" fontId="3" fillId="0" borderId="12" xfId="1" applyFont="1" applyBorder="1" applyAlignment="1">
      <alignment horizontal="center"/>
    </xf>
    <xf numFmtId="1" fontId="3" fillId="0" borderId="12" xfId="1" applyNumberFormat="1" applyFont="1" applyBorder="1" applyAlignment="1">
      <alignment horizontal="center"/>
    </xf>
    <xf numFmtId="165" fontId="3" fillId="0" borderId="19" xfId="1" applyNumberFormat="1" applyFont="1" applyBorder="1" applyAlignment="1">
      <alignment horizontal="center"/>
    </xf>
    <xf numFmtId="1" fontId="3" fillId="0" borderId="1" xfId="0" applyNumberFormat="1" applyFont="1" applyBorder="1"/>
    <xf numFmtId="1" fontId="3" fillId="0" borderId="12" xfId="0" applyNumberFormat="1" applyFont="1" applyBorder="1"/>
    <xf numFmtId="9" fontId="3" fillId="0" borderId="12" xfId="1" applyFont="1" applyBorder="1"/>
    <xf numFmtId="1" fontId="3" fillId="0" borderId="19" xfId="0" applyNumberFormat="1" applyFont="1" applyBorder="1"/>
    <xf numFmtId="0" fontId="3" fillId="0" borderId="20" xfId="0" applyFont="1" applyBorder="1"/>
    <xf numFmtId="0" fontId="3" fillId="0" borderId="23" xfId="0" applyFont="1" applyBorder="1"/>
    <xf numFmtId="0" fontId="3" fillId="0" borderId="21" xfId="0" applyFont="1" applyBorder="1"/>
    <xf numFmtId="0" fontId="37" fillId="0" borderId="1" xfId="2" applyFont="1" applyBorder="1" applyAlignment="1">
      <alignment horizontal="center" vertical="center"/>
    </xf>
    <xf numFmtId="0" fontId="37" fillId="0" borderId="1" xfId="2" applyNumberFormat="1" applyFont="1" applyBorder="1" applyAlignment="1">
      <alignment horizontal="center"/>
    </xf>
    <xf numFmtId="165" fontId="38" fillId="0" borderId="12" xfId="1" applyNumberFormat="1" applyFont="1" applyBorder="1" applyAlignment="1">
      <alignment horizontal="center"/>
    </xf>
    <xf numFmtId="0" fontId="37" fillId="0" borderId="12" xfId="2" applyNumberFormat="1" applyFont="1" applyBorder="1" applyAlignment="1">
      <alignment horizontal="center"/>
    </xf>
    <xf numFmtId="9" fontId="38" fillId="0" borderId="12" xfId="1" applyFont="1" applyBorder="1" applyAlignment="1">
      <alignment horizontal="center"/>
    </xf>
    <xf numFmtId="0" fontId="37" fillId="0" borderId="12" xfId="2" applyFont="1" applyBorder="1" applyAlignment="1">
      <alignment horizontal="center"/>
    </xf>
    <xf numFmtId="0" fontId="38" fillId="0" borderId="12" xfId="0" applyNumberFormat="1" applyFont="1" applyBorder="1" applyAlignment="1">
      <alignment horizontal="center"/>
    </xf>
    <xf numFmtId="0" fontId="37" fillId="0" borderId="19" xfId="2" applyNumberFormat="1" applyFont="1" applyBorder="1" applyAlignment="1">
      <alignment horizontal="center"/>
    </xf>
    <xf numFmtId="0" fontId="37" fillId="0" borderId="20" xfId="2" applyFont="1" applyBorder="1"/>
    <xf numFmtId="0" fontId="37" fillId="0" borderId="19" xfId="2" applyFont="1" applyBorder="1"/>
    <xf numFmtId="0" fontId="37" fillId="0" borderId="18" xfId="2" applyFont="1" applyBorder="1" applyAlignment="1">
      <alignment horizontal="center"/>
    </xf>
    <xf numFmtId="9" fontId="37" fillId="0" borderId="18" xfId="2" applyNumberFormat="1" applyFont="1" applyBorder="1" applyAlignment="1">
      <alignment horizontal="center"/>
    </xf>
    <xf numFmtId="0" fontId="37" fillId="0" borderId="20" xfId="2" applyFont="1" applyBorder="1" applyAlignment="1">
      <alignment horizontal="center"/>
    </xf>
    <xf numFmtId="0" fontId="37" fillId="0" borderId="18" xfId="2" applyFont="1" applyBorder="1" applyAlignment="1">
      <alignment horizontal="center" vertical="center" wrapText="1"/>
    </xf>
    <xf numFmtId="165" fontId="38" fillId="0" borderId="18" xfId="1" applyNumberFormat="1" applyFont="1" applyBorder="1" applyAlignment="1">
      <alignment horizontal="center"/>
    </xf>
    <xf numFmtId="0" fontId="38" fillId="0" borderId="1" xfId="0" applyNumberFormat="1" applyFont="1" applyBorder="1" applyAlignment="1">
      <alignment horizontal="center"/>
    </xf>
    <xf numFmtId="165" fontId="38" fillId="0" borderId="20" xfId="1" applyNumberFormat="1" applyFont="1" applyBorder="1" applyAlignment="1">
      <alignment horizontal="center"/>
    </xf>
    <xf numFmtId="0" fontId="38" fillId="0" borderId="19" xfId="0" applyNumberFormat="1" applyFont="1" applyBorder="1" applyAlignment="1">
      <alignment horizontal="center"/>
    </xf>
    <xf numFmtId="0" fontId="37" fillId="0" borderId="16" xfId="2" applyFont="1" applyBorder="1" applyAlignment="1">
      <alignment horizontal="center" vertical="center"/>
    </xf>
    <xf numFmtId="0" fontId="37" fillId="0" borderId="18" xfId="2" applyFont="1" applyBorder="1" applyAlignment="1">
      <alignment horizontal="center" vertical="center"/>
    </xf>
    <xf numFmtId="0" fontId="37" fillId="0" borderId="18" xfId="2" applyNumberFormat="1" applyFont="1" applyBorder="1" applyAlignment="1">
      <alignment horizontal="center"/>
    </xf>
    <xf numFmtId="0" fontId="37" fillId="0" borderId="20" xfId="2" applyNumberFormat="1" applyFont="1" applyBorder="1" applyAlignment="1">
      <alignment horizontal="center"/>
    </xf>
    <xf numFmtId="0" fontId="13" fillId="0" borderId="16" xfId="4" applyFont="1" applyBorder="1"/>
    <xf numFmtId="0" fontId="13" fillId="0" borderId="17" xfId="4" applyNumberFormat="1" applyFont="1" applyBorder="1" applyAlignment="1">
      <alignment horizontal="center"/>
    </xf>
    <xf numFmtId="0" fontId="13" fillId="0" borderId="18" xfId="4" applyFont="1" applyBorder="1"/>
    <xf numFmtId="0" fontId="42" fillId="0" borderId="16" xfId="4" applyFont="1" applyBorder="1"/>
    <xf numFmtId="0" fontId="43" fillId="0" borderId="18" xfId="4" applyFont="1" applyBorder="1"/>
    <xf numFmtId="0" fontId="43" fillId="0" borderId="1" xfId="4" applyNumberFormat="1" applyFont="1" applyBorder="1" applyAlignment="1">
      <alignment horizontal="center"/>
    </xf>
    <xf numFmtId="0" fontId="13" fillId="0" borderId="1" xfId="4" applyNumberFormat="1" applyFont="1" applyBorder="1" applyAlignment="1">
      <alignment horizontal="center"/>
    </xf>
    <xf numFmtId="0" fontId="42" fillId="0" borderId="18" xfId="4" applyFont="1" applyBorder="1"/>
    <xf numFmtId="0" fontId="13" fillId="0" borderId="20" xfId="4" applyFont="1" applyBorder="1"/>
    <xf numFmtId="0" fontId="13" fillId="0" borderId="19" xfId="4" applyNumberFormat="1" applyFont="1" applyBorder="1" applyAlignment="1">
      <alignment horizontal="center"/>
    </xf>
    <xf numFmtId="0" fontId="13" fillId="0" borderId="1" xfId="4" applyFont="1" applyBorder="1" applyAlignment="1">
      <alignment horizontal="center" wrapText="1"/>
    </xf>
    <xf numFmtId="0" fontId="39" fillId="0" borderId="18" xfId="2" applyFont="1" applyBorder="1"/>
    <xf numFmtId="0" fontId="40" fillId="0" borderId="18" xfId="2" applyFont="1" applyBorder="1"/>
    <xf numFmtId="0" fontId="39" fillId="0" borderId="1" xfId="2" applyNumberFormat="1" applyFont="1" applyBorder="1" applyAlignment="1">
      <alignment horizontal="center"/>
    </xf>
    <xf numFmtId="0" fontId="41" fillId="0" borderId="1" xfId="2" applyNumberFormat="1" applyFont="1" applyBorder="1" applyAlignment="1">
      <alignment horizontal="center"/>
    </xf>
    <xf numFmtId="0" fontId="39" fillId="0" borderId="1" xfId="2" applyFont="1" applyBorder="1"/>
    <xf numFmtId="0" fontId="39" fillId="0" borderId="20" xfId="2" applyFont="1" applyBorder="1"/>
    <xf numFmtId="0" fontId="39" fillId="0" borderId="12" xfId="2" applyNumberFormat="1" applyFont="1" applyBorder="1" applyAlignment="1">
      <alignment horizontal="center"/>
    </xf>
    <xf numFmtId="0" fontId="39" fillId="0" borderId="19" xfId="2" applyNumberFormat="1" applyFont="1" applyBorder="1" applyAlignment="1">
      <alignment horizontal="center"/>
    </xf>
    <xf numFmtId="0" fontId="8" fillId="2" borderId="20" xfId="0" applyFont="1" applyFill="1" applyBorder="1"/>
    <xf numFmtId="0" fontId="8" fillId="2" borderId="19" xfId="0" applyFont="1" applyFill="1" applyBorder="1" applyAlignment="1">
      <alignment horizontal="center"/>
    </xf>
    <xf numFmtId="0" fontId="8" fillId="2" borderId="18" xfId="0" applyFont="1" applyFill="1" applyBorder="1"/>
    <xf numFmtId="164" fontId="8" fillId="2" borderId="1" xfId="0" applyNumberFormat="1" applyFont="1" applyFill="1" applyBorder="1" applyAlignment="1">
      <alignment horizontal="center"/>
    </xf>
    <xf numFmtId="164" fontId="8" fillId="2" borderId="18" xfId="0" applyNumberFormat="1" applyFont="1" applyFill="1" applyBorder="1"/>
    <xf numFmtId="2" fontId="8" fillId="2" borderId="1" xfId="0" applyNumberFormat="1" applyFont="1" applyFill="1" applyBorder="1" applyAlignment="1">
      <alignment horizontal="center"/>
    </xf>
    <xf numFmtId="0" fontId="7" fillId="0" borderId="11" xfId="0" applyFont="1" applyFill="1" applyBorder="1" applyAlignment="1"/>
    <xf numFmtId="0" fontId="18" fillId="0" borderId="18" xfId="0" applyFont="1" applyBorder="1" applyAlignment="1">
      <alignment horizontal="center" vertical="center" wrapText="1"/>
    </xf>
    <xf numFmtId="0" fontId="3" fillId="0" borderId="1" xfId="0" applyFont="1" applyBorder="1" applyAlignment="1">
      <alignment horizontal="center" vertical="center" wrapText="1"/>
    </xf>
    <xf numFmtId="11" fontId="3" fillId="0" borderId="1" xfId="0" applyNumberFormat="1" applyFont="1" applyBorder="1" applyAlignment="1">
      <alignment horizontal="center"/>
    </xf>
    <xf numFmtId="11" fontId="3" fillId="0" borderId="12" xfId="0" applyNumberFormat="1" applyFont="1" applyBorder="1" applyAlignment="1">
      <alignment horizontal="center"/>
    </xf>
    <xf numFmtId="11" fontId="3" fillId="0" borderId="19" xfId="0" applyNumberFormat="1" applyFont="1" applyBorder="1" applyAlignment="1">
      <alignment horizont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0" xfId="0" applyFont="1" applyBorder="1" applyAlignment="1">
      <alignment horizontal="center" vertical="center"/>
    </xf>
    <xf numFmtId="0" fontId="3" fillId="0" borderId="12" xfId="0" applyFont="1" applyBorder="1" applyAlignment="1">
      <alignment horizontal="center" wrapText="1"/>
    </xf>
    <xf numFmtId="0" fontId="3" fillId="0" borderId="19" xfId="0" applyFont="1" applyBorder="1" applyAlignment="1">
      <alignment horizontal="center" wrapText="1"/>
    </xf>
    <xf numFmtId="0" fontId="42" fillId="0" borderId="0" xfId="4" applyFont="1"/>
    <xf numFmtId="0" fontId="49" fillId="0" borderId="0" xfId="4" applyFont="1"/>
    <xf numFmtId="0" fontId="50" fillId="0" borderId="0" xfId="4" applyFont="1"/>
    <xf numFmtId="0" fontId="18" fillId="0" borderId="0" xfId="0" applyFont="1"/>
    <xf numFmtId="0" fontId="51" fillId="0" borderId="0" xfId="0" applyFont="1"/>
    <xf numFmtId="0" fontId="12" fillId="0" borderId="0" xfId="4" applyNumberFormat="1" applyBorder="1"/>
    <xf numFmtId="0" fontId="7" fillId="0" borderId="0" xfId="0" applyFont="1" applyBorder="1"/>
    <xf numFmtId="0" fontId="9" fillId="0" borderId="0" xfId="2" applyBorder="1"/>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7" fillId="2" borderId="20" xfId="0" applyFont="1" applyFill="1" applyBorder="1" applyAlignment="1">
      <alignment horizontal="center"/>
    </xf>
    <xf numFmtId="0" fontId="7" fillId="2" borderId="12" xfId="0" applyFont="1" applyFill="1" applyBorder="1" applyAlignment="1">
      <alignment horizontal="center"/>
    </xf>
    <xf numFmtId="0" fontId="7" fillId="2" borderId="19" xfId="0" applyFont="1" applyFill="1" applyBorder="1" applyAlignment="1">
      <alignment horizontal="center"/>
    </xf>
    <xf numFmtId="0" fontId="7" fillId="2" borderId="18" xfId="0" applyFont="1" applyFill="1" applyBorder="1" applyAlignment="1">
      <alignment horizontal="center"/>
    </xf>
    <xf numFmtId="0" fontId="7" fillId="2" borderId="0" xfId="0" applyFont="1" applyFill="1" applyBorder="1" applyAlignment="1">
      <alignment horizontal="center"/>
    </xf>
    <xf numFmtId="0" fontId="7" fillId="2" borderId="1" xfId="0" applyFont="1" applyFill="1" applyBorder="1" applyAlignment="1">
      <alignment horizontal="center"/>
    </xf>
    <xf numFmtId="0" fontId="7" fillId="2" borderId="11" xfId="0" applyFont="1" applyFill="1" applyBorder="1" applyAlignment="1">
      <alignment horizontal="left"/>
    </xf>
    <xf numFmtId="164" fontId="7" fillId="2" borderId="18" xfId="0" applyNumberFormat="1" applyFont="1" applyFill="1" applyBorder="1" applyAlignment="1">
      <alignment horizontal="center"/>
    </xf>
    <xf numFmtId="164" fontId="7" fillId="2" borderId="0" xfId="0" applyNumberFormat="1" applyFont="1" applyFill="1" applyBorder="1" applyAlignment="1">
      <alignment horizont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5" fillId="0" borderId="16" xfId="0" applyFont="1" applyBorder="1" applyAlignment="1">
      <alignment horizontal="center"/>
    </xf>
    <xf numFmtId="0" fontId="5" fillId="0" borderId="11" xfId="0" applyFont="1" applyBorder="1" applyAlignment="1">
      <alignment horizontal="center"/>
    </xf>
    <xf numFmtId="0" fontId="5" fillId="0" borderId="17" xfId="0" applyFont="1" applyBorder="1" applyAlignment="1">
      <alignment horizontal="center"/>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18" xfId="4" applyFont="1" applyBorder="1" applyAlignment="1">
      <alignment horizontal="center" vertical="center"/>
    </xf>
    <xf numFmtId="0" fontId="13" fillId="0" borderId="1" xfId="4" applyFont="1" applyBorder="1" applyAlignment="1">
      <alignment horizontal="center" vertical="center"/>
    </xf>
    <xf numFmtId="0" fontId="13" fillId="0" borderId="0"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0" xfId="4" applyFont="1" applyBorder="1" applyAlignment="1">
      <alignment horizontal="center" vertical="center"/>
    </xf>
    <xf numFmtId="0" fontId="13" fillId="0" borderId="16" xfId="4" applyFont="1" applyBorder="1" applyAlignment="1">
      <alignment horizontal="center" vertical="center"/>
    </xf>
    <xf numFmtId="0" fontId="13" fillId="0" borderId="17" xfId="4" applyFont="1" applyBorder="1" applyAlignment="1">
      <alignment horizontal="center" vertical="center"/>
    </xf>
    <xf numFmtId="0" fontId="14" fillId="0" borderId="18" xfId="4" applyFont="1" applyBorder="1" applyAlignment="1">
      <alignment horizontal="center" vertical="center" wrapText="1"/>
    </xf>
    <xf numFmtId="0" fontId="14" fillId="0" borderId="1" xfId="4" applyFont="1" applyBorder="1" applyAlignment="1">
      <alignment horizontal="center" vertical="center" wrapText="1"/>
    </xf>
    <xf numFmtId="0" fontId="19" fillId="0" borderId="13" xfId="4" applyFont="1" applyBorder="1" applyAlignment="1">
      <alignment horizontal="center" wrapText="1"/>
    </xf>
    <xf numFmtId="0" fontId="19" fillId="0" borderId="14" xfId="4" applyFont="1" applyBorder="1" applyAlignment="1">
      <alignment horizontal="center" wrapText="1"/>
    </xf>
    <xf numFmtId="0" fontId="19" fillId="0" borderId="15" xfId="4" applyFont="1" applyBorder="1" applyAlignment="1">
      <alignment horizontal="center" wrapText="1"/>
    </xf>
    <xf numFmtId="0" fontId="14" fillId="0" borderId="0" xfId="4" applyNumberFormat="1" applyFont="1" applyBorder="1" applyAlignment="1">
      <alignment horizontal="center" vertical="center"/>
    </xf>
    <xf numFmtId="0" fontId="14" fillId="0" borderId="1" xfId="4" applyNumberFormat="1" applyFont="1" applyBorder="1" applyAlignment="1">
      <alignment horizontal="center"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8" fillId="0" borderId="16" xfId="0" applyFont="1" applyBorder="1" applyAlignment="1">
      <alignment horizontal="center"/>
    </xf>
    <xf numFmtId="0" fontId="18" fillId="0" borderId="11" xfId="0" applyFont="1" applyBorder="1" applyAlignment="1">
      <alignment horizontal="center"/>
    </xf>
    <xf numFmtId="0" fontId="18" fillId="0" borderId="17" xfId="0" applyFont="1" applyBorder="1" applyAlignment="1">
      <alignment horizontal="center"/>
    </xf>
    <xf numFmtId="0" fontId="3" fillId="0" borderId="23" xfId="0" applyFont="1" applyBorder="1" applyAlignment="1">
      <alignment horizontal="center" vertical="center" wrapText="1"/>
    </xf>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6" fillId="0" borderId="16" xfId="2" applyFont="1" applyBorder="1" applyAlignment="1">
      <alignment horizontal="center"/>
    </xf>
    <xf numFmtId="0" fontId="36" fillId="0" borderId="11" xfId="2" applyFont="1" applyBorder="1" applyAlignment="1">
      <alignment horizontal="center"/>
    </xf>
    <xf numFmtId="0" fontId="36" fillId="0" borderId="17" xfId="2" applyFont="1" applyBorder="1" applyAlignment="1">
      <alignment horizontal="center"/>
    </xf>
    <xf numFmtId="0" fontId="37" fillId="0" borderId="18" xfId="2" applyFont="1" applyBorder="1" applyAlignment="1">
      <alignment horizontal="center" vertical="center" wrapText="1"/>
    </xf>
    <xf numFmtId="0" fontId="37" fillId="0" borderId="0" xfId="2" applyFont="1" applyBorder="1" applyAlignment="1">
      <alignment horizontal="center" vertical="center" wrapText="1"/>
    </xf>
    <xf numFmtId="0" fontId="37" fillId="0" borderId="1" xfId="2" applyFont="1" applyBorder="1" applyAlignment="1">
      <alignment horizontal="center" vertical="center" wrapText="1"/>
    </xf>
    <xf numFmtId="0" fontId="13" fillId="0" borderId="0" xfId="2" applyFont="1" applyAlignment="1">
      <alignment horizontal="center" vertical="center" wrapText="1"/>
    </xf>
    <xf numFmtId="0" fontId="13" fillId="0" borderId="0" xfId="2" applyFont="1" applyAlignment="1">
      <alignment horizontal="center"/>
    </xf>
    <xf numFmtId="0" fontId="37" fillId="0" borderId="16" xfId="2" applyFont="1" applyBorder="1" applyAlignment="1">
      <alignment horizontal="center" vertical="center"/>
    </xf>
    <xf numFmtId="0" fontId="37" fillId="0" borderId="17" xfId="2" applyFont="1" applyBorder="1" applyAlignment="1">
      <alignment horizontal="center" vertical="center"/>
    </xf>
    <xf numFmtId="0" fontId="37" fillId="0" borderId="11" xfId="2" applyFont="1" applyBorder="1" applyAlignment="1">
      <alignment horizontal="center" vertical="center" wrapText="1"/>
    </xf>
    <xf numFmtId="0" fontId="37" fillId="0" borderId="17" xfId="2" applyFont="1" applyBorder="1" applyAlignment="1">
      <alignment horizontal="center" vertical="center" wrapText="1"/>
    </xf>
    <xf numFmtId="0" fontId="42" fillId="0" borderId="12" xfId="4" applyNumberFormat="1" applyFont="1" applyBorder="1" applyAlignment="1">
      <alignment horizontal="center"/>
    </xf>
    <xf numFmtId="0" fontId="42" fillId="0" borderId="19" xfId="4" applyNumberFormat="1" applyFont="1" applyBorder="1" applyAlignment="1">
      <alignment horizontal="center"/>
    </xf>
    <xf numFmtId="0" fontId="13" fillId="0" borderId="11" xfId="4" applyNumberFormat="1" applyFont="1" applyBorder="1" applyAlignment="1">
      <alignment horizontal="left" wrapText="1"/>
    </xf>
    <xf numFmtId="0" fontId="13" fillId="0" borderId="11" xfId="4" applyNumberFormat="1" applyFont="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43" fillId="0" borderId="18" xfId="4" applyFont="1" applyBorder="1" applyAlignment="1">
      <alignment horizontal="center" vertical="top" wrapText="1"/>
    </xf>
    <xf numFmtId="0" fontId="13" fillId="0" borderId="12" xfId="4" applyNumberFormat="1" applyFont="1" applyBorder="1" applyAlignment="1">
      <alignment horizontal="center"/>
    </xf>
    <xf numFmtId="0" fontId="13" fillId="0" borderId="19" xfId="4" applyNumberFormat="1" applyFont="1" applyBorder="1" applyAlignment="1">
      <alignment horizontal="center"/>
    </xf>
    <xf numFmtId="0" fontId="13" fillId="0" borderId="0" xfId="4" applyNumberFormat="1" applyFont="1" applyBorder="1" applyAlignment="1">
      <alignment horizontal="left" wrapText="1"/>
    </xf>
    <xf numFmtId="0" fontId="3" fillId="0" borderId="16" xfId="0"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39" fillId="0" borderId="0" xfId="2" applyFont="1" applyBorder="1" applyAlignment="1">
      <alignment horizontal="center" wrapText="1"/>
    </xf>
    <xf numFmtId="0" fontId="39" fillId="0" borderId="1" xfId="2" applyFont="1" applyBorder="1" applyAlignment="1">
      <alignment horizontal="center" wrapText="1"/>
    </xf>
    <xf numFmtId="0" fontId="41" fillId="0" borderId="18" xfId="2" applyFont="1" applyBorder="1" applyAlignment="1">
      <alignment horizontal="center" wrapText="1"/>
    </xf>
    <xf numFmtId="0" fontId="8" fillId="0" borderId="11" xfId="0" applyFont="1" applyBorder="1" applyAlignment="1">
      <alignment horizontal="left" vertical="center" wrapText="1"/>
    </xf>
    <xf numFmtId="0" fontId="41" fillId="0" borderId="16" xfId="2" applyFont="1" applyBorder="1" applyAlignment="1">
      <alignment horizontal="center"/>
    </xf>
    <xf numFmtId="0" fontId="41" fillId="0" borderId="11" xfId="2" applyFont="1" applyBorder="1" applyAlignment="1">
      <alignment horizontal="center"/>
    </xf>
    <xf numFmtId="0" fontId="41" fillId="0" borderId="17" xfId="2" applyFont="1" applyBorder="1" applyAlignment="1">
      <alignment horizontal="center"/>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2" xfId="6" xr:uid="{00000000-0005-0000-0000-00001B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8" builtinId="8"/>
    <cellStyle name="Input" xfId="15" builtinId="20" customBuiltin="1"/>
    <cellStyle name="Linked Cell" xfId="18" builtinId="24" customBuiltin="1"/>
    <cellStyle name="Neutral" xfId="14" builtinId="28" customBuiltin="1"/>
    <cellStyle name="Normal" xfId="0" builtinId="0"/>
    <cellStyle name="Normal 2" xfId="2" xr:uid="{00000000-0005-0000-0000-000027000000}"/>
    <cellStyle name="Normal 2 2" xfId="3" xr:uid="{00000000-0005-0000-0000-000028000000}"/>
    <cellStyle name="Normal 3" xfId="4" xr:uid="{00000000-0005-0000-0000-000029000000}"/>
    <cellStyle name="Note" xfId="21" builtinId="10" customBuiltin="1"/>
    <cellStyle name="Output" xfId="16" builtinId="21" customBuiltin="1"/>
    <cellStyle name="Percent" xfId="1" builtinId="5"/>
    <cellStyle name="Percent 2" xfId="5"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hartsheet" Target="chartsheets/sheet8.xml"/><Relationship Id="rId18" Type="http://schemas.openxmlformats.org/officeDocument/2006/relationships/chartsheet" Target="chartsheets/sheet11.xml"/><Relationship Id="rId26" Type="http://schemas.openxmlformats.org/officeDocument/2006/relationships/chartsheet" Target="chartsheets/sheet15.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hartsheet" Target="chartsheets/sheet12.xml"/><Relationship Id="rId34"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chartsheet" Target="chartsheets/sheet7.xml"/><Relationship Id="rId17" Type="http://schemas.openxmlformats.org/officeDocument/2006/relationships/chartsheet" Target="chartsheets/sheet10.xml"/><Relationship Id="rId25" Type="http://schemas.openxmlformats.org/officeDocument/2006/relationships/worksheet" Target="worksheets/sheet11.xml"/><Relationship Id="rId33" Type="http://schemas.openxmlformats.org/officeDocument/2006/relationships/worksheet" Target="worksheets/sheet1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7.xml"/><Relationship Id="rId20" Type="http://schemas.openxmlformats.org/officeDocument/2006/relationships/worksheet" Target="worksheets/sheet9.xml"/><Relationship Id="rId29" Type="http://schemas.openxmlformats.org/officeDocument/2006/relationships/worksheet" Target="worksheets/sheet1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hartsheet" Target="chartsheets/sheet6.xml"/><Relationship Id="rId24" Type="http://schemas.openxmlformats.org/officeDocument/2006/relationships/chartsheet" Target="chartsheets/sheet14.xml"/><Relationship Id="rId32" Type="http://schemas.openxmlformats.org/officeDocument/2006/relationships/worksheet" Target="worksheets/sheet16.xml"/><Relationship Id="rId37" Type="http://schemas.openxmlformats.org/officeDocument/2006/relationships/worksheet" Target="worksheets/sheet21.xml"/><Relationship Id="rId40" Type="http://schemas.openxmlformats.org/officeDocument/2006/relationships/sharedStrings" Target="sharedStrings.xml"/><Relationship Id="rId5" Type="http://schemas.openxmlformats.org/officeDocument/2006/relationships/chartsheet" Target="chartsheets/sheet2.xml"/><Relationship Id="rId15" Type="http://schemas.openxmlformats.org/officeDocument/2006/relationships/chartsheet" Target="chartsheets/sheet9.xml"/><Relationship Id="rId23" Type="http://schemas.openxmlformats.org/officeDocument/2006/relationships/worksheet" Target="worksheets/sheet10.xml"/><Relationship Id="rId28" Type="http://schemas.openxmlformats.org/officeDocument/2006/relationships/worksheet" Target="worksheets/sheet12.xml"/><Relationship Id="rId36" Type="http://schemas.openxmlformats.org/officeDocument/2006/relationships/worksheet" Target="worksheets/sheet20.xml"/><Relationship Id="rId10" Type="http://schemas.openxmlformats.org/officeDocument/2006/relationships/chartsheet" Target="chartsheets/sheet5.xml"/><Relationship Id="rId19" Type="http://schemas.openxmlformats.org/officeDocument/2006/relationships/worksheet" Target="worksheets/sheet8.xml"/><Relationship Id="rId31"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5.xml"/><Relationship Id="rId14" Type="http://schemas.openxmlformats.org/officeDocument/2006/relationships/worksheet" Target="worksheets/sheet6.xml"/><Relationship Id="rId22" Type="http://schemas.openxmlformats.org/officeDocument/2006/relationships/chartsheet" Target="chartsheets/sheet13.xml"/><Relationship Id="rId27" Type="http://schemas.openxmlformats.org/officeDocument/2006/relationships/chartsheet" Target="chartsheets/sheet16.xml"/><Relationship Id="rId30" Type="http://schemas.openxmlformats.org/officeDocument/2006/relationships/worksheet" Target="worksheets/sheet14.xml"/><Relationship Id="rId35"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Figure 1b: Profit shifting</a:t>
            </a:r>
            <a:r>
              <a:rPr lang="da-DK" baseline="0"/>
              <a:t> across firm size</a:t>
            </a:r>
            <a:endParaRPr lang="da-DK"/>
          </a:p>
        </c:rich>
      </c:tx>
      <c:overlay val="0"/>
    </c:title>
    <c:autoTitleDeleted val="0"/>
    <c:plotArea>
      <c:layout>
        <c:manualLayout>
          <c:layoutTarget val="inner"/>
          <c:xMode val="edge"/>
          <c:yMode val="edge"/>
          <c:x val="0.13195743571971622"/>
          <c:y val="5.6093270472852334E-2"/>
          <c:w val="0.8406427088118591"/>
          <c:h val="0.89643834489340868"/>
        </c:manualLayout>
      </c:layout>
      <c:lineChart>
        <c:grouping val="standard"/>
        <c:varyColors val="0"/>
        <c:ser>
          <c:idx val="1"/>
          <c:order val="0"/>
          <c:spPr>
            <a:ln w="12700">
              <a:solidFill>
                <a:schemeClr val="tx1"/>
              </a:solidFill>
            </a:ln>
          </c:spPr>
          <c:marker>
            <c:symbol val="circle"/>
            <c:size val="10"/>
            <c:spPr>
              <a:solidFill>
                <a:schemeClr val="bg1"/>
              </a:solidFill>
            </c:spPr>
          </c:marker>
          <c:dPt>
            <c:idx val="6"/>
            <c:marker>
              <c:spPr>
                <a:solidFill>
                  <a:schemeClr val="tx1"/>
                </a:solidFill>
              </c:spPr>
            </c:marker>
            <c:bubble3D val="0"/>
            <c:extLst>
              <c:ext xmlns:c16="http://schemas.microsoft.com/office/drawing/2014/chart" uri="{C3380CC4-5D6E-409C-BE32-E72D297353CC}">
                <c16:uniqueId val="{00000000-F532-45AA-A40D-0798169EB798}"/>
              </c:ext>
            </c:extLst>
          </c:dPt>
          <c:dPt>
            <c:idx val="7"/>
            <c:marker>
              <c:spPr>
                <a:solidFill>
                  <a:schemeClr val="tx1"/>
                </a:solidFill>
              </c:spPr>
            </c:marker>
            <c:bubble3D val="0"/>
            <c:extLst>
              <c:ext xmlns:c16="http://schemas.microsoft.com/office/drawing/2014/chart" uri="{C3380CC4-5D6E-409C-BE32-E72D297353CC}">
                <c16:uniqueId val="{00000001-F532-45AA-A40D-0798169EB798}"/>
              </c:ext>
            </c:extLst>
          </c:dPt>
          <c:dPt>
            <c:idx val="8"/>
            <c:marker>
              <c:spPr>
                <a:noFill/>
              </c:spPr>
            </c:marker>
            <c:bubble3D val="0"/>
            <c:extLst>
              <c:ext xmlns:c16="http://schemas.microsoft.com/office/drawing/2014/chart" uri="{C3380CC4-5D6E-409C-BE32-E72D297353CC}">
                <c16:uniqueId val="{00000002-F532-45AA-A40D-0798169EB798}"/>
              </c:ext>
            </c:extLst>
          </c:dPt>
          <c:dPt>
            <c:idx val="9"/>
            <c:marker>
              <c:spPr>
                <a:solidFill>
                  <a:schemeClr val="tx1"/>
                </a:solidFill>
              </c:spPr>
            </c:marker>
            <c:bubble3D val="0"/>
            <c:extLst>
              <c:ext xmlns:c16="http://schemas.microsoft.com/office/drawing/2014/chart" uri="{C3380CC4-5D6E-409C-BE32-E72D297353CC}">
                <c16:uniqueId val="{00000003-F532-45AA-A40D-0798169EB798}"/>
              </c:ext>
            </c:extLst>
          </c:dPt>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32-45AA-A40D-0798169EB7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'Data F1,8,9'!$B$7:$B$16</c:f>
              <c:strCache>
                <c:ptCount val="10"/>
                <c:pt idx="0">
                  <c:v>0-10%</c:v>
                </c:pt>
                <c:pt idx="1">
                  <c:v>10-20%</c:v>
                </c:pt>
                <c:pt idx="2">
                  <c:v>20-30%</c:v>
                </c:pt>
                <c:pt idx="3">
                  <c:v>30-40%</c:v>
                </c:pt>
                <c:pt idx="4">
                  <c:v>40-50%</c:v>
                </c:pt>
                <c:pt idx="5">
                  <c:v>50-60%</c:v>
                </c:pt>
                <c:pt idx="6">
                  <c:v>60-70%</c:v>
                </c:pt>
                <c:pt idx="7">
                  <c:v>70-80%</c:v>
                </c:pt>
                <c:pt idx="8">
                  <c:v>80-90%</c:v>
                </c:pt>
                <c:pt idx="9">
                  <c:v>90-100%</c:v>
                </c:pt>
              </c:strCache>
            </c:strRef>
          </c:cat>
          <c:val>
            <c:numRef>
              <c:f>'Data F1,8,9'!$J$7:$J$16</c:f>
              <c:numCache>
                <c:formatCode>0%</c:formatCode>
                <c:ptCount val="10"/>
                <c:pt idx="0">
                  <c:v>1.5150621293955641E-4</c:v>
                </c:pt>
                <c:pt idx="1">
                  <c:v>9.958214478066091E-4</c:v>
                </c:pt>
                <c:pt idx="2">
                  <c:v>-5.9424502926958011E-4</c:v>
                </c:pt>
                <c:pt idx="3">
                  <c:v>1.3218075301354283E-3</c:v>
                </c:pt>
                <c:pt idx="4">
                  <c:v>2.1658816693169439E-4</c:v>
                </c:pt>
                <c:pt idx="5">
                  <c:v>-2.0052849140973165E-3</c:v>
                </c:pt>
                <c:pt idx="6">
                  <c:v>-9.7877347852091141E-3</c:v>
                </c:pt>
                <c:pt idx="7">
                  <c:v>6.2308264778801834E-3</c:v>
                </c:pt>
                <c:pt idx="8">
                  <c:v>2.4741282615179151E-2</c:v>
                </c:pt>
                <c:pt idx="9">
                  <c:v>0.97872943227770337</c:v>
                </c:pt>
              </c:numCache>
            </c:numRef>
          </c:val>
          <c:smooth val="0"/>
          <c:extLst>
            <c:ext xmlns:c16="http://schemas.microsoft.com/office/drawing/2014/chart" uri="{C3380CC4-5D6E-409C-BE32-E72D297353CC}">
              <c16:uniqueId val="{00000004-F532-45AA-A40D-0798169EB798}"/>
            </c:ext>
          </c:extLst>
        </c:ser>
        <c:dLbls>
          <c:showLegendKey val="0"/>
          <c:showVal val="0"/>
          <c:showCatName val="0"/>
          <c:showSerName val="0"/>
          <c:showPercent val="0"/>
          <c:showBubbleSize val="0"/>
        </c:dLbls>
        <c:marker val="1"/>
        <c:smooth val="0"/>
        <c:axId val="88118016"/>
        <c:axId val="88119552"/>
      </c:lineChart>
      <c:catAx>
        <c:axId val="88118016"/>
        <c:scaling>
          <c:orientation val="minMax"/>
        </c:scaling>
        <c:delete val="0"/>
        <c:axPos val="b"/>
        <c:numFmt formatCode="General" sourceLinked="1"/>
        <c:majorTickMark val="out"/>
        <c:minorTickMark val="none"/>
        <c:tickLblPos val="nextTo"/>
        <c:spPr>
          <a:ln>
            <a:solidFill>
              <a:schemeClr val="bg1">
                <a:lumMod val="50000"/>
              </a:schemeClr>
            </a:solidFill>
          </a:ln>
        </c:spPr>
        <c:crossAx val="88119552"/>
        <c:crosses val="autoZero"/>
        <c:auto val="1"/>
        <c:lblAlgn val="ctr"/>
        <c:lblOffset val="100"/>
        <c:noMultiLvlLbl val="0"/>
      </c:catAx>
      <c:valAx>
        <c:axId val="88119552"/>
        <c:scaling>
          <c:orientation val="minMax"/>
          <c:max val="1"/>
        </c:scaling>
        <c:delete val="0"/>
        <c:axPos val="l"/>
        <c:title>
          <c:tx>
            <c:rich>
              <a:bodyPr/>
              <a:lstStyle/>
              <a:p>
                <a:pPr>
                  <a:defRPr/>
                </a:pPr>
                <a:r>
                  <a:rPr lang="en-US"/>
                  <a:t>Share of total estimated tax loss</a:t>
                </a:r>
              </a:p>
            </c:rich>
          </c:tx>
          <c:overlay val="0"/>
        </c:title>
        <c:numFmt formatCode="0%" sourceLinked="1"/>
        <c:majorTickMark val="none"/>
        <c:minorTickMark val="none"/>
        <c:tickLblPos val="nextTo"/>
        <c:spPr>
          <a:ln>
            <a:solidFill>
              <a:schemeClr val="bg1">
                <a:lumMod val="50000"/>
              </a:schemeClr>
            </a:solidFill>
          </a:ln>
        </c:spPr>
        <c:crossAx val="88118016"/>
        <c:crosses val="autoZero"/>
        <c:crossBetween val="between"/>
      </c:valAx>
    </c:plotArea>
    <c:plotVisOnly val="1"/>
    <c:dispBlanksAs val="gap"/>
    <c:showDLblsOverMax val="0"/>
  </c:chart>
  <c:spPr>
    <a:noFill/>
    <a:ln>
      <a:noFill/>
    </a:ln>
  </c:spPr>
  <c:txPr>
    <a:bodyPr/>
    <a:lstStyle/>
    <a:p>
      <a:pPr>
        <a:defRPr sz="1800">
          <a:latin typeface="Garamond" panose="02020404030301010803" pitchFamily="18" charset="0"/>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4: Average profits shifted to tax havens per year per firm </a:t>
            </a:r>
          </a:p>
        </c:rich>
      </c:tx>
      <c:overlay val="1"/>
    </c:title>
    <c:autoTitleDeleted val="0"/>
    <c:plotArea>
      <c:layout>
        <c:manualLayout>
          <c:layoutTarget val="inner"/>
          <c:xMode val="edge"/>
          <c:yMode val="edge"/>
          <c:x val="6.5323473042808791E-2"/>
          <c:y val="0.11766258198375419"/>
          <c:w val="0.93353515462341452"/>
          <c:h val="0.85695506936870935"/>
        </c:manualLayout>
      </c:layout>
      <c:lineChart>
        <c:grouping val="standard"/>
        <c:varyColors val="0"/>
        <c:ser>
          <c:idx val="1"/>
          <c:order val="0"/>
          <c:tx>
            <c:strRef>
              <c:f>'Data F4'!$D$5</c:f>
              <c:strCache>
                <c:ptCount val="1"/>
                <c:pt idx="0">
                  <c:v>Basic difference in profits: Haven owned minus non-haven owned</c:v>
                </c:pt>
              </c:strCache>
            </c:strRef>
          </c:tx>
          <c:spPr>
            <a:ln>
              <a:solidFill>
                <a:srgbClr val="FF0000"/>
              </a:solidFill>
            </a:ln>
          </c:spPr>
          <c:marker>
            <c:symbol val="none"/>
          </c:marker>
          <c:val>
            <c:numRef>
              <c:f>'Data F4'!$D$6:$D$55</c:f>
              <c:numCache>
                <c:formatCode>General</c:formatCode>
                <c:ptCount val="50"/>
                <c:pt idx="0">
                  <c:v>-7026000</c:v>
                </c:pt>
                <c:pt idx="1">
                  <c:v>3129000</c:v>
                </c:pt>
                <c:pt idx="2">
                  <c:v>-85250000</c:v>
                </c:pt>
                <c:pt idx="3">
                  <c:v>-40030000</c:v>
                </c:pt>
                <c:pt idx="4">
                  <c:v>-421374</c:v>
                </c:pt>
                <c:pt idx="5">
                  <c:v>-1394000</c:v>
                </c:pt>
                <c:pt idx="6">
                  <c:v>-4507000</c:v>
                </c:pt>
                <c:pt idx="7">
                  <c:v>-10840000</c:v>
                </c:pt>
                <c:pt idx="8">
                  <c:v>-4650000</c:v>
                </c:pt>
                <c:pt idx="9">
                  <c:v>3461000</c:v>
                </c:pt>
                <c:pt idx="10">
                  <c:v>-2781000</c:v>
                </c:pt>
                <c:pt idx="11">
                  <c:v>-3945000</c:v>
                </c:pt>
                <c:pt idx="12">
                  <c:v>311561</c:v>
                </c:pt>
                <c:pt idx="13">
                  <c:v>-2960000</c:v>
                </c:pt>
                <c:pt idx="14">
                  <c:v>4330000</c:v>
                </c:pt>
                <c:pt idx="15">
                  <c:v>-3416000</c:v>
                </c:pt>
                <c:pt idx="16">
                  <c:v>4971000</c:v>
                </c:pt>
                <c:pt idx="17">
                  <c:v>-2184000</c:v>
                </c:pt>
                <c:pt idx="18">
                  <c:v>-4338000</c:v>
                </c:pt>
                <c:pt idx="19">
                  <c:v>-5072000</c:v>
                </c:pt>
                <c:pt idx="20">
                  <c:v>-276939</c:v>
                </c:pt>
                <c:pt idx="21">
                  <c:v>-25020000</c:v>
                </c:pt>
                <c:pt idx="22">
                  <c:v>-1137000</c:v>
                </c:pt>
                <c:pt idx="23">
                  <c:v>-3028000</c:v>
                </c:pt>
                <c:pt idx="24">
                  <c:v>-256329</c:v>
                </c:pt>
                <c:pt idx="25">
                  <c:v>-3775000</c:v>
                </c:pt>
                <c:pt idx="26">
                  <c:v>-7534000</c:v>
                </c:pt>
                <c:pt idx="27">
                  <c:v>-1638000</c:v>
                </c:pt>
                <c:pt idx="28">
                  <c:v>-29230000</c:v>
                </c:pt>
                <c:pt idx="29">
                  <c:v>-5074000</c:v>
                </c:pt>
                <c:pt idx="30">
                  <c:v>-12320000</c:v>
                </c:pt>
                <c:pt idx="31">
                  <c:v>-2221000</c:v>
                </c:pt>
                <c:pt idx="32">
                  <c:v>-14960000</c:v>
                </c:pt>
                <c:pt idx="33">
                  <c:v>-9585000</c:v>
                </c:pt>
                <c:pt idx="34">
                  <c:v>-1590000</c:v>
                </c:pt>
                <c:pt idx="35">
                  <c:v>-5451000</c:v>
                </c:pt>
                <c:pt idx="36">
                  <c:v>-15780000</c:v>
                </c:pt>
                <c:pt idx="37">
                  <c:v>-32930000</c:v>
                </c:pt>
                <c:pt idx="38">
                  <c:v>-38600000</c:v>
                </c:pt>
                <c:pt idx="39">
                  <c:v>-86840000</c:v>
                </c:pt>
                <c:pt idx="40">
                  <c:v>-28350000</c:v>
                </c:pt>
                <c:pt idx="41">
                  <c:v>-15020000</c:v>
                </c:pt>
                <c:pt idx="42">
                  <c:v>-27660000</c:v>
                </c:pt>
                <c:pt idx="43">
                  <c:v>-1814000</c:v>
                </c:pt>
                <c:pt idx="44">
                  <c:v>-2705000</c:v>
                </c:pt>
                <c:pt idx="45">
                  <c:v>-23960000</c:v>
                </c:pt>
                <c:pt idx="46">
                  <c:v>-27530000</c:v>
                </c:pt>
                <c:pt idx="47">
                  <c:v>-38740000</c:v>
                </c:pt>
                <c:pt idx="48">
                  <c:v>-231600000</c:v>
                </c:pt>
                <c:pt idx="49">
                  <c:v>-746000000</c:v>
                </c:pt>
              </c:numCache>
            </c:numRef>
          </c:val>
          <c:smooth val="0"/>
          <c:extLst>
            <c:ext xmlns:c16="http://schemas.microsoft.com/office/drawing/2014/chart" uri="{C3380CC4-5D6E-409C-BE32-E72D297353CC}">
              <c16:uniqueId val="{00000001-803E-41E8-953A-6B13D5793E35}"/>
            </c:ext>
          </c:extLst>
        </c:ser>
        <c:ser>
          <c:idx val="0"/>
          <c:order val="1"/>
          <c:tx>
            <c:strRef>
              <c:f>'Data F4'!$E$5</c:f>
              <c:strCache>
                <c:ptCount val="1"/>
                <c:pt idx="0">
                  <c:v>Difference corrected for systematic industry differences</c:v>
                </c:pt>
              </c:strCache>
            </c:strRef>
          </c:tx>
          <c:marker>
            <c:symbol val="none"/>
          </c:marker>
          <c:cat>
            <c:numRef>
              <c:f>'Data F4'!$C$6:$C$55</c:f>
              <c:numCache>
                <c:formatCode>0%</c:formatCode>
                <c:ptCount val="50"/>
                <c:pt idx="0">
                  <c:v>0</c:v>
                </c:pt>
                <c:pt idx="1">
                  <c:v>0.02</c:v>
                </c:pt>
                <c:pt idx="2">
                  <c:v>0.04</c:v>
                </c:pt>
                <c:pt idx="3">
                  <c:v>0.06</c:v>
                </c:pt>
                <c:pt idx="4">
                  <c:v>0.08</c:v>
                </c:pt>
                <c:pt idx="5">
                  <c:v>0.1</c:v>
                </c:pt>
                <c:pt idx="6">
                  <c:v>0.12</c:v>
                </c:pt>
                <c:pt idx="7">
                  <c:v>0.14000000000000001</c:v>
                </c:pt>
                <c:pt idx="8">
                  <c:v>0.16</c:v>
                </c:pt>
                <c:pt idx="9">
                  <c:v>0.18</c:v>
                </c:pt>
                <c:pt idx="10">
                  <c:v>0.2</c:v>
                </c:pt>
                <c:pt idx="11">
                  <c:v>0.22</c:v>
                </c:pt>
                <c:pt idx="12">
                  <c:v>0.24</c:v>
                </c:pt>
                <c:pt idx="13">
                  <c:v>0.26</c:v>
                </c:pt>
                <c:pt idx="14">
                  <c:v>0.28000000000000003</c:v>
                </c:pt>
                <c:pt idx="15">
                  <c:v>0.3</c:v>
                </c:pt>
                <c:pt idx="16">
                  <c:v>0.32</c:v>
                </c:pt>
                <c:pt idx="17">
                  <c:v>0.34</c:v>
                </c:pt>
                <c:pt idx="18">
                  <c:v>0.36</c:v>
                </c:pt>
                <c:pt idx="19">
                  <c:v>0.38</c:v>
                </c:pt>
                <c:pt idx="20">
                  <c:v>0.4</c:v>
                </c:pt>
                <c:pt idx="21">
                  <c:v>0.42</c:v>
                </c:pt>
                <c:pt idx="22">
                  <c:v>0.44</c:v>
                </c:pt>
                <c:pt idx="23">
                  <c:v>0.46</c:v>
                </c:pt>
                <c:pt idx="24">
                  <c:v>0.48</c:v>
                </c:pt>
                <c:pt idx="25">
                  <c:v>0.5</c:v>
                </c:pt>
                <c:pt idx="26">
                  <c:v>0.52</c:v>
                </c:pt>
                <c:pt idx="27">
                  <c:v>0.54</c:v>
                </c:pt>
                <c:pt idx="28">
                  <c:v>0.56000000000000005</c:v>
                </c:pt>
                <c:pt idx="29">
                  <c:v>0.57999999999999996</c:v>
                </c:pt>
                <c:pt idx="30">
                  <c:v>0.6</c:v>
                </c:pt>
                <c:pt idx="31">
                  <c:v>0.62</c:v>
                </c:pt>
                <c:pt idx="32">
                  <c:v>0.64</c:v>
                </c:pt>
                <c:pt idx="33">
                  <c:v>0.66</c:v>
                </c:pt>
                <c:pt idx="34">
                  <c:v>0.68</c:v>
                </c:pt>
                <c:pt idx="35">
                  <c:v>0.7</c:v>
                </c:pt>
                <c:pt idx="36">
                  <c:v>0.72</c:v>
                </c:pt>
                <c:pt idx="37">
                  <c:v>0.74</c:v>
                </c:pt>
                <c:pt idx="38">
                  <c:v>0.76</c:v>
                </c:pt>
                <c:pt idx="39">
                  <c:v>0.78</c:v>
                </c:pt>
                <c:pt idx="40">
                  <c:v>0.8</c:v>
                </c:pt>
                <c:pt idx="41">
                  <c:v>0.82</c:v>
                </c:pt>
                <c:pt idx="42">
                  <c:v>0.84</c:v>
                </c:pt>
                <c:pt idx="43">
                  <c:v>0.86</c:v>
                </c:pt>
                <c:pt idx="44">
                  <c:v>0.88</c:v>
                </c:pt>
                <c:pt idx="45">
                  <c:v>0.9</c:v>
                </c:pt>
                <c:pt idx="46">
                  <c:v>0.92</c:v>
                </c:pt>
                <c:pt idx="47">
                  <c:v>0.94</c:v>
                </c:pt>
                <c:pt idx="48">
                  <c:v>0.96</c:v>
                </c:pt>
                <c:pt idx="49">
                  <c:v>0.98</c:v>
                </c:pt>
              </c:numCache>
            </c:numRef>
          </c:cat>
          <c:val>
            <c:numRef>
              <c:f>'Data F4'!$E$6:$E$55</c:f>
              <c:numCache>
                <c:formatCode>General</c:formatCode>
                <c:ptCount val="50"/>
                <c:pt idx="0">
                  <c:v>-47290000</c:v>
                </c:pt>
                <c:pt idx="1">
                  <c:v>8966000</c:v>
                </c:pt>
                <c:pt idx="2">
                  <c:v>-66150000</c:v>
                </c:pt>
                <c:pt idx="3">
                  <c:v>-35210000</c:v>
                </c:pt>
                <c:pt idx="4">
                  <c:v>-8884000</c:v>
                </c:pt>
                <c:pt idx="5">
                  <c:v>-31130000</c:v>
                </c:pt>
                <c:pt idx="6">
                  <c:v>-2164000</c:v>
                </c:pt>
                <c:pt idx="7">
                  <c:v>-2129000</c:v>
                </c:pt>
                <c:pt idx="8">
                  <c:v>-12410000</c:v>
                </c:pt>
                <c:pt idx="9">
                  <c:v>-2037000</c:v>
                </c:pt>
                <c:pt idx="10">
                  <c:v>-3019000</c:v>
                </c:pt>
                <c:pt idx="11">
                  <c:v>1362000</c:v>
                </c:pt>
                <c:pt idx="12">
                  <c:v>-9751000</c:v>
                </c:pt>
                <c:pt idx="13">
                  <c:v>-17750000</c:v>
                </c:pt>
                <c:pt idx="14">
                  <c:v>-11660000</c:v>
                </c:pt>
                <c:pt idx="15">
                  <c:v>6877000</c:v>
                </c:pt>
                <c:pt idx="16">
                  <c:v>-6693000</c:v>
                </c:pt>
                <c:pt idx="17">
                  <c:v>-1086000</c:v>
                </c:pt>
                <c:pt idx="18">
                  <c:v>2426000</c:v>
                </c:pt>
                <c:pt idx="19">
                  <c:v>-9447000</c:v>
                </c:pt>
                <c:pt idx="20">
                  <c:v>4597000</c:v>
                </c:pt>
                <c:pt idx="21">
                  <c:v>-18740000</c:v>
                </c:pt>
                <c:pt idx="22">
                  <c:v>-11750000</c:v>
                </c:pt>
                <c:pt idx="23">
                  <c:v>-1797000</c:v>
                </c:pt>
                <c:pt idx="24">
                  <c:v>-5429000</c:v>
                </c:pt>
                <c:pt idx="25">
                  <c:v>3525000</c:v>
                </c:pt>
                <c:pt idx="26">
                  <c:v>-5489000</c:v>
                </c:pt>
                <c:pt idx="27">
                  <c:v>-22160000</c:v>
                </c:pt>
                <c:pt idx="28">
                  <c:v>-15340000</c:v>
                </c:pt>
                <c:pt idx="29">
                  <c:v>-22340000</c:v>
                </c:pt>
                <c:pt idx="30">
                  <c:v>-23910000</c:v>
                </c:pt>
                <c:pt idx="31">
                  <c:v>13390000</c:v>
                </c:pt>
                <c:pt idx="32">
                  <c:v>-14470000</c:v>
                </c:pt>
                <c:pt idx="33">
                  <c:v>14520000</c:v>
                </c:pt>
                <c:pt idx="34">
                  <c:v>5601000</c:v>
                </c:pt>
                <c:pt idx="35">
                  <c:v>1056000</c:v>
                </c:pt>
                <c:pt idx="36">
                  <c:v>2747000</c:v>
                </c:pt>
                <c:pt idx="37">
                  <c:v>-30970000</c:v>
                </c:pt>
                <c:pt idx="38">
                  <c:v>-25290000</c:v>
                </c:pt>
                <c:pt idx="39">
                  <c:v>-82960000</c:v>
                </c:pt>
                <c:pt idx="40">
                  <c:v>-13920000</c:v>
                </c:pt>
                <c:pt idx="41">
                  <c:v>-3956000</c:v>
                </c:pt>
                <c:pt idx="42">
                  <c:v>-14600000</c:v>
                </c:pt>
                <c:pt idx="43">
                  <c:v>-9525000</c:v>
                </c:pt>
                <c:pt idx="44">
                  <c:v>3223000</c:v>
                </c:pt>
                <c:pt idx="45">
                  <c:v>-23100000</c:v>
                </c:pt>
                <c:pt idx="46">
                  <c:v>-34090000</c:v>
                </c:pt>
                <c:pt idx="47">
                  <c:v>-20200000</c:v>
                </c:pt>
                <c:pt idx="48">
                  <c:v>-219200000</c:v>
                </c:pt>
                <c:pt idx="49">
                  <c:v>-763600000</c:v>
                </c:pt>
              </c:numCache>
            </c:numRef>
          </c:val>
          <c:smooth val="0"/>
          <c:extLst>
            <c:ext xmlns:c16="http://schemas.microsoft.com/office/drawing/2014/chart" uri="{C3380CC4-5D6E-409C-BE32-E72D297353CC}">
              <c16:uniqueId val="{00000000-803E-41E8-953A-6B13D5793E35}"/>
            </c:ext>
          </c:extLst>
        </c:ser>
        <c:dLbls>
          <c:showLegendKey val="0"/>
          <c:showVal val="0"/>
          <c:showCatName val="0"/>
          <c:showSerName val="0"/>
          <c:showPercent val="0"/>
          <c:showBubbleSize val="0"/>
        </c:dLbls>
        <c:smooth val="0"/>
        <c:axId val="211749120"/>
        <c:axId val="222912512"/>
      </c:lineChart>
      <c:catAx>
        <c:axId val="211749120"/>
        <c:scaling>
          <c:orientation val="minMax"/>
        </c:scaling>
        <c:delete val="0"/>
        <c:axPos val="b"/>
        <c:numFmt formatCode="0%" sourceLinked="1"/>
        <c:majorTickMark val="out"/>
        <c:minorTickMark val="none"/>
        <c:tickLblPos val="nextTo"/>
        <c:crossAx val="222912512"/>
        <c:crosses val="autoZero"/>
        <c:auto val="1"/>
        <c:lblAlgn val="ctr"/>
        <c:lblOffset val="100"/>
        <c:noMultiLvlLbl val="0"/>
      </c:catAx>
      <c:valAx>
        <c:axId val="222912512"/>
        <c:scaling>
          <c:orientation val="minMax"/>
        </c:scaling>
        <c:delete val="0"/>
        <c:axPos val="l"/>
        <c:title>
          <c:tx>
            <c:rich>
              <a:bodyPr rot="0" vert="horz"/>
              <a:lstStyle/>
              <a:p>
                <a:pPr>
                  <a:defRPr/>
                </a:pPr>
                <a:r>
                  <a:rPr lang="en-US"/>
                  <a:t>Mill. R. </a:t>
                </a:r>
              </a:p>
            </c:rich>
          </c:tx>
          <c:layout>
            <c:manualLayout>
              <c:xMode val="edge"/>
              <c:yMode val="edge"/>
              <c:x val="0"/>
              <c:y val="4.7835431995789601E-2"/>
            </c:manualLayout>
          </c:layout>
          <c:overlay val="0"/>
        </c:title>
        <c:numFmt formatCode="#,##0" sourceLinked="0"/>
        <c:majorTickMark val="out"/>
        <c:minorTickMark val="none"/>
        <c:tickLblPos val="nextTo"/>
        <c:spPr>
          <a:ln>
            <a:solidFill>
              <a:schemeClr val="bg1"/>
            </a:solidFill>
          </a:ln>
        </c:spPr>
        <c:crossAx val="211749120"/>
        <c:crosses val="autoZero"/>
        <c:crossBetween val="between"/>
        <c:dispUnits>
          <c:builtInUnit val="millions"/>
        </c:dispUnits>
      </c:valAx>
    </c:plotArea>
    <c:legend>
      <c:legendPos val="r"/>
      <c:layout>
        <c:manualLayout>
          <c:xMode val="edge"/>
          <c:yMode val="edge"/>
          <c:x val="0.24061107053592679"/>
          <c:y val="0.36777190466533716"/>
          <c:w val="0.56783144320250489"/>
          <c:h val="0.20970602687259032"/>
        </c:manualLayout>
      </c:layout>
      <c:overlay val="0"/>
      <c:spPr>
        <a:solidFill>
          <a:schemeClr val="bg1"/>
        </a:solidFill>
      </c:spPr>
    </c:legend>
    <c:plotVisOnly val="1"/>
    <c:dispBlanksAs val="gap"/>
    <c:showDLblsOverMax val="0"/>
  </c:chart>
  <c:spPr>
    <a:noFill/>
    <a:ln>
      <a:noFill/>
    </a:ln>
  </c:spPr>
  <c:txPr>
    <a:bodyPr/>
    <a:lstStyle/>
    <a:p>
      <a:pPr>
        <a:defRPr sz="1800">
          <a:latin typeface="Garamond" panose="02020404030301010803" pitchFamily="18" charset="0"/>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Figure 5a: Profits divided by labor costs</a:t>
            </a:r>
          </a:p>
        </c:rich>
      </c:tx>
      <c:overlay val="0"/>
    </c:title>
    <c:autoTitleDeleted val="0"/>
    <c:plotArea>
      <c:layout/>
      <c:barChart>
        <c:barDir val="col"/>
        <c:grouping val="clustered"/>
        <c:varyColors val="0"/>
        <c:ser>
          <c:idx val="0"/>
          <c:order val="0"/>
          <c:tx>
            <c:strRef>
              <c:f>'Data F5'!$B$5</c:f>
              <c:strCache>
                <c:ptCount val="1"/>
                <c:pt idx="0">
                  <c:v>Profits divided by labor costs</c:v>
                </c:pt>
              </c:strCache>
            </c:strRef>
          </c:tx>
          <c:invertIfNegative val="0"/>
          <c:dPt>
            <c:idx val="0"/>
            <c:invertIfNegative val="0"/>
            <c:bubble3D val="0"/>
            <c:spPr>
              <a:solidFill>
                <a:srgbClr val="C00000"/>
              </a:solidFill>
            </c:spPr>
            <c:extLst>
              <c:ext xmlns:c16="http://schemas.microsoft.com/office/drawing/2014/chart" uri="{C3380CC4-5D6E-409C-BE32-E72D297353CC}">
                <c16:uniqueId val="{00000001-9892-4518-A5AD-FD0C43CAF733}"/>
              </c:ext>
            </c:extLst>
          </c:dPt>
          <c:cat>
            <c:strRef>
              <c:f>'Data F5'!$C$4:$D$4</c:f>
              <c:strCache>
                <c:ptCount val="2"/>
                <c:pt idx="0">
                  <c:v>Subsidiary owned by tax haven</c:v>
                </c:pt>
                <c:pt idx="1">
                  <c:v>Subsidiary owned by non-tax haven</c:v>
                </c:pt>
              </c:strCache>
            </c:strRef>
          </c:cat>
          <c:val>
            <c:numRef>
              <c:f>'Data F5'!$C$5:$D$5</c:f>
              <c:numCache>
                <c:formatCode>0%</c:formatCode>
                <c:ptCount val="2"/>
                <c:pt idx="0">
                  <c:v>0.19424889357701391</c:v>
                </c:pt>
                <c:pt idx="1">
                  <c:v>0.84528310038668419</c:v>
                </c:pt>
              </c:numCache>
            </c:numRef>
          </c:val>
          <c:extLst>
            <c:ext xmlns:c16="http://schemas.microsoft.com/office/drawing/2014/chart" uri="{C3380CC4-5D6E-409C-BE32-E72D297353CC}">
              <c16:uniqueId val="{00000002-9892-4518-A5AD-FD0C43CAF733}"/>
            </c:ext>
          </c:extLst>
        </c:ser>
        <c:dLbls>
          <c:showLegendKey val="0"/>
          <c:showVal val="0"/>
          <c:showCatName val="0"/>
          <c:showSerName val="0"/>
          <c:showPercent val="0"/>
          <c:showBubbleSize val="0"/>
        </c:dLbls>
        <c:gapWidth val="150"/>
        <c:axId val="121199616"/>
        <c:axId val="121201408"/>
      </c:barChart>
      <c:catAx>
        <c:axId val="121199616"/>
        <c:scaling>
          <c:orientation val="minMax"/>
        </c:scaling>
        <c:delete val="0"/>
        <c:axPos val="b"/>
        <c:numFmt formatCode="General" sourceLinked="0"/>
        <c:majorTickMark val="out"/>
        <c:minorTickMark val="none"/>
        <c:tickLblPos val="nextTo"/>
        <c:spPr>
          <a:ln>
            <a:noFill/>
          </a:ln>
        </c:spPr>
        <c:crossAx val="121201408"/>
        <c:crosses val="autoZero"/>
        <c:auto val="1"/>
        <c:lblAlgn val="ctr"/>
        <c:lblOffset val="100"/>
        <c:noMultiLvlLbl val="0"/>
      </c:catAx>
      <c:valAx>
        <c:axId val="121201408"/>
        <c:scaling>
          <c:orientation val="minMax"/>
        </c:scaling>
        <c:delete val="0"/>
        <c:axPos val="l"/>
        <c:numFmt formatCode="0%" sourceLinked="1"/>
        <c:majorTickMark val="out"/>
        <c:minorTickMark val="none"/>
        <c:tickLblPos val="nextTo"/>
        <c:spPr>
          <a:ln>
            <a:noFill/>
          </a:ln>
        </c:spPr>
        <c:crossAx val="121199616"/>
        <c:crosses val="autoZero"/>
        <c:crossBetween val="between"/>
      </c:valAx>
    </c:plotArea>
    <c:plotVisOnly val="1"/>
    <c:dispBlanksAs val="gap"/>
    <c:showDLblsOverMax val="0"/>
  </c:chart>
  <c:spPr>
    <a:ln>
      <a:noFill/>
    </a:ln>
  </c:spPr>
  <c:txPr>
    <a:bodyPr/>
    <a:lstStyle/>
    <a:p>
      <a:pPr>
        <a:defRPr sz="1800">
          <a:latin typeface="Garamond" panose="02020404030301010803" pitchFamily="18"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160">
                <a:latin typeface="Garamond" panose="02020404030301010803" pitchFamily="18" charset="0"/>
              </a:defRPr>
            </a:pPr>
            <a:r>
              <a:rPr lang="en-US" sz="2160">
                <a:latin typeface="Garamond" panose="02020404030301010803" pitchFamily="18" charset="0"/>
              </a:rPr>
              <a:t>Figure 5b: Profits divided by fixed assets</a:t>
            </a:r>
          </a:p>
        </c:rich>
      </c:tx>
      <c:overlay val="0"/>
    </c:title>
    <c:autoTitleDeleted val="0"/>
    <c:plotArea>
      <c:layout/>
      <c:barChart>
        <c:barDir val="col"/>
        <c:grouping val="clustered"/>
        <c:varyColors val="0"/>
        <c:ser>
          <c:idx val="0"/>
          <c:order val="0"/>
          <c:tx>
            <c:strRef>
              <c:f>'Data F5'!$B$6</c:f>
              <c:strCache>
                <c:ptCount val="1"/>
                <c:pt idx="0">
                  <c:v>Profits divided by fixed assets</c:v>
                </c:pt>
              </c:strCache>
            </c:strRef>
          </c:tx>
          <c:invertIfNegative val="0"/>
          <c:dPt>
            <c:idx val="0"/>
            <c:invertIfNegative val="0"/>
            <c:bubble3D val="0"/>
            <c:spPr>
              <a:solidFill>
                <a:srgbClr val="C00000"/>
              </a:solidFill>
            </c:spPr>
            <c:extLst>
              <c:ext xmlns:c16="http://schemas.microsoft.com/office/drawing/2014/chart" uri="{C3380CC4-5D6E-409C-BE32-E72D297353CC}">
                <c16:uniqueId val="{00000001-645E-4630-9C47-8CE3A47E42BD}"/>
              </c:ext>
            </c:extLst>
          </c:dPt>
          <c:cat>
            <c:strRef>
              <c:f>'Data F5'!$C$4:$D$4</c:f>
              <c:strCache>
                <c:ptCount val="2"/>
                <c:pt idx="0">
                  <c:v>Subsidiary owned by tax haven</c:v>
                </c:pt>
                <c:pt idx="1">
                  <c:v>Subsidiary owned by non-tax haven</c:v>
                </c:pt>
              </c:strCache>
            </c:strRef>
          </c:cat>
          <c:val>
            <c:numRef>
              <c:f>'Data F5'!$C$6:$D$6</c:f>
              <c:numCache>
                <c:formatCode>0%</c:formatCode>
                <c:ptCount val="2"/>
                <c:pt idx="0">
                  <c:v>0.19828423627447539</c:v>
                </c:pt>
                <c:pt idx="1">
                  <c:v>0.78405749754982035</c:v>
                </c:pt>
              </c:numCache>
            </c:numRef>
          </c:val>
          <c:extLst>
            <c:ext xmlns:c16="http://schemas.microsoft.com/office/drawing/2014/chart" uri="{C3380CC4-5D6E-409C-BE32-E72D297353CC}">
              <c16:uniqueId val="{00000002-645E-4630-9C47-8CE3A47E42BD}"/>
            </c:ext>
          </c:extLst>
        </c:ser>
        <c:dLbls>
          <c:showLegendKey val="0"/>
          <c:showVal val="0"/>
          <c:showCatName val="0"/>
          <c:showSerName val="0"/>
          <c:showPercent val="0"/>
          <c:showBubbleSize val="0"/>
        </c:dLbls>
        <c:gapWidth val="150"/>
        <c:axId val="121225984"/>
        <c:axId val="121227520"/>
      </c:barChart>
      <c:catAx>
        <c:axId val="121225984"/>
        <c:scaling>
          <c:orientation val="minMax"/>
        </c:scaling>
        <c:delete val="0"/>
        <c:axPos val="b"/>
        <c:numFmt formatCode="General" sourceLinked="0"/>
        <c:majorTickMark val="out"/>
        <c:minorTickMark val="none"/>
        <c:tickLblPos val="nextTo"/>
        <c:spPr>
          <a:ln>
            <a:noFill/>
          </a:ln>
        </c:spPr>
        <c:txPr>
          <a:bodyPr/>
          <a:lstStyle/>
          <a:p>
            <a:pPr>
              <a:defRPr sz="1800">
                <a:latin typeface="Garamond" panose="02020404030301010803" pitchFamily="18" charset="0"/>
              </a:defRPr>
            </a:pPr>
            <a:endParaRPr lang="en-US"/>
          </a:p>
        </c:txPr>
        <c:crossAx val="121227520"/>
        <c:crosses val="autoZero"/>
        <c:auto val="1"/>
        <c:lblAlgn val="ctr"/>
        <c:lblOffset val="100"/>
        <c:noMultiLvlLbl val="0"/>
      </c:catAx>
      <c:valAx>
        <c:axId val="121227520"/>
        <c:scaling>
          <c:orientation val="minMax"/>
        </c:scaling>
        <c:delete val="0"/>
        <c:axPos val="l"/>
        <c:numFmt formatCode="0%" sourceLinked="1"/>
        <c:majorTickMark val="out"/>
        <c:minorTickMark val="none"/>
        <c:tickLblPos val="nextTo"/>
        <c:spPr>
          <a:noFill/>
          <a:ln>
            <a:noFill/>
          </a:ln>
        </c:spPr>
        <c:txPr>
          <a:bodyPr/>
          <a:lstStyle/>
          <a:p>
            <a:pPr>
              <a:defRPr sz="1800">
                <a:latin typeface="Garamond" panose="02020404030301010803" pitchFamily="18" charset="0"/>
              </a:defRPr>
            </a:pPr>
            <a:endParaRPr lang="en-US"/>
          </a:p>
        </c:txPr>
        <c:crossAx val="121225984"/>
        <c:crosses val="autoZero"/>
        <c:crossBetween val="between"/>
      </c:valAx>
    </c:plotArea>
    <c:plotVisOnly val="1"/>
    <c:dispBlanksAs val="gap"/>
    <c:showDLblsOverMax val="0"/>
  </c:chart>
  <c:spPr>
    <a:ln>
      <a:noFill/>
    </a:ln>
  </c:sp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2400" b="1" i="0" u="none" strike="noStrike" baseline="0">
                <a:effectLst/>
              </a:rPr>
              <a:t>Figure 6a: Cumulative share of profit gap across firms</a:t>
            </a:r>
            <a:endParaRPr lang="da-DK"/>
          </a:p>
        </c:rich>
      </c:tx>
      <c:layout>
        <c:manualLayout>
          <c:xMode val="edge"/>
          <c:yMode val="edge"/>
          <c:x val="0.12036019320228297"/>
          <c:y val="0"/>
        </c:manualLayout>
      </c:layout>
      <c:overlay val="0"/>
    </c:title>
    <c:autoTitleDeleted val="0"/>
    <c:plotArea>
      <c:layout>
        <c:manualLayout>
          <c:layoutTarget val="inner"/>
          <c:xMode val="edge"/>
          <c:yMode val="edge"/>
          <c:x val="6.7058112828309743E-2"/>
          <c:y val="8.489907466307911E-2"/>
          <c:w val="0.89968116389150476"/>
          <c:h val="0.76568834047518131"/>
        </c:manualLayout>
      </c:layout>
      <c:barChart>
        <c:barDir val="col"/>
        <c:grouping val="clustered"/>
        <c:varyColors val="0"/>
        <c:ser>
          <c:idx val="0"/>
          <c:order val="0"/>
          <c:tx>
            <c:strRef>
              <c:f>'Data F6'!$G$5</c:f>
              <c:strCache>
                <c:ptCount val="1"/>
              </c:strCache>
            </c:strRef>
          </c:tx>
          <c:invertIfNegative val="0"/>
          <c:dPt>
            <c:idx val="361"/>
            <c:invertIfNegative val="0"/>
            <c:bubble3D val="0"/>
            <c:spPr>
              <a:solidFill>
                <a:schemeClr val="tx1"/>
              </a:solidFill>
              <a:ln w="38100" cmpd="sng"/>
            </c:spPr>
            <c:extLst>
              <c:ext xmlns:c16="http://schemas.microsoft.com/office/drawing/2014/chart" uri="{C3380CC4-5D6E-409C-BE32-E72D297353CC}">
                <c16:uniqueId val="{00000001-6336-4E53-9217-73EF4FC7968D}"/>
              </c:ext>
            </c:extLst>
          </c:dPt>
          <c:cat>
            <c:numRef>
              <c:f>'Data F6'!$F$6:$F$447</c:f>
              <c:numCache>
                <c:formatCode>0.0%</c:formatCode>
                <c:ptCount val="442"/>
                <c:pt idx="0">
                  <c:v>2.2624434389140274E-3</c:v>
                </c:pt>
                <c:pt idx="1">
                  <c:v>4.5248868778280547E-3</c:v>
                </c:pt>
                <c:pt idx="2">
                  <c:v>6.7873303167420816E-3</c:v>
                </c:pt>
                <c:pt idx="3">
                  <c:v>9.0497737556561094E-3</c:v>
                </c:pt>
                <c:pt idx="4">
                  <c:v>1.1312217194570135E-2</c:v>
                </c:pt>
                <c:pt idx="5">
                  <c:v>1.3574660633484163E-2</c:v>
                </c:pt>
                <c:pt idx="6">
                  <c:v>1.5837104072398189E-2</c:v>
                </c:pt>
                <c:pt idx="7">
                  <c:v>1.8099547511312219E-2</c:v>
                </c:pt>
                <c:pt idx="8">
                  <c:v>2.0361990950226245E-2</c:v>
                </c:pt>
                <c:pt idx="9">
                  <c:v>2.2624434389140271E-2</c:v>
                </c:pt>
                <c:pt idx="10">
                  <c:v>2.4886877828054297E-2</c:v>
                </c:pt>
                <c:pt idx="11">
                  <c:v>2.7149321266968326E-2</c:v>
                </c:pt>
                <c:pt idx="12">
                  <c:v>2.9411764705882353E-2</c:v>
                </c:pt>
                <c:pt idx="13">
                  <c:v>3.1674208144796379E-2</c:v>
                </c:pt>
                <c:pt idx="14">
                  <c:v>3.3936651583710405E-2</c:v>
                </c:pt>
                <c:pt idx="15">
                  <c:v>3.6199095022624438E-2</c:v>
                </c:pt>
                <c:pt idx="16">
                  <c:v>3.8461538461538464E-2</c:v>
                </c:pt>
                <c:pt idx="17">
                  <c:v>4.072398190045249E-2</c:v>
                </c:pt>
                <c:pt idx="18">
                  <c:v>4.2986425339366516E-2</c:v>
                </c:pt>
                <c:pt idx="19">
                  <c:v>4.5248868778280542E-2</c:v>
                </c:pt>
                <c:pt idx="20">
                  <c:v>4.7511312217194568E-2</c:v>
                </c:pt>
                <c:pt idx="21">
                  <c:v>4.9773755656108594E-2</c:v>
                </c:pt>
                <c:pt idx="22">
                  <c:v>5.2036199095022627E-2</c:v>
                </c:pt>
                <c:pt idx="23">
                  <c:v>5.4298642533936653E-2</c:v>
                </c:pt>
                <c:pt idx="24">
                  <c:v>5.6561085972850679E-2</c:v>
                </c:pt>
                <c:pt idx="25">
                  <c:v>5.8823529411764705E-2</c:v>
                </c:pt>
                <c:pt idx="26">
                  <c:v>6.1085972850678731E-2</c:v>
                </c:pt>
                <c:pt idx="27">
                  <c:v>6.3348416289592757E-2</c:v>
                </c:pt>
                <c:pt idx="28">
                  <c:v>6.561085972850679E-2</c:v>
                </c:pt>
                <c:pt idx="29">
                  <c:v>6.7873303167420809E-2</c:v>
                </c:pt>
                <c:pt idx="30">
                  <c:v>7.0135746606334842E-2</c:v>
                </c:pt>
                <c:pt idx="31">
                  <c:v>7.2398190045248875E-2</c:v>
                </c:pt>
                <c:pt idx="32">
                  <c:v>7.4660633484162894E-2</c:v>
                </c:pt>
                <c:pt idx="33">
                  <c:v>7.6923076923076927E-2</c:v>
                </c:pt>
                <c:pt idx="34">
                  <c:v>7.9185520361990946E-2</c:v>
                </c:pt>
                <c:pt idx="35">
                  <c:v>8.1447963800904979E-2</c:v>
                </c:pt>
                <c:pt idx="36">
                  <c:v>8.3710407239818999E-2</c:v>
                </c:pt>
                <c:pt idx="37">
                  <c:v>8.5972850678733032E-2</c:v>
                </c:pt>
                <c:pt idx="38">
                  <c:v>8.8235294117647065E-2</c:v>
                </c:pt>
                <c:pt idx="39">
                  <c:v>9.0497737556561084E-2</c:v>
                </c:pt>
                <c:pt idx="40">
                  <c:v>9.2760180995475117E-2</c:v>
                </c:pt>
                <c:pt idx="41">
                  <c:v>9.5022624434389136E-2</c:v>
                </c:pt>
                <c:pt idx="42">
                  <c:v>9.7285067873303169E-2</c:v>
                </c:pt>
                <c:pt idx="43">
                  <c:v>9.9547511312217188E-2</c:v>
                </c:pt>
                <c:pt idx="44">
                  <c:v>0.10180995475113122</c:v>
                </c:pt>
                <c:pt idx="45">
                  <c:v>0.10407239819004525</c:v>
                </c:pt>
                <c:pt idx="46">
                  <c:v>0.10633484162895927</c:v>
                </c:pt>
                <c:pt idx="47">
                  <c:v>0.10859728506787331</c:v>
                </c:pt>
                <c:pt idx="48">
                  <c:v>0.11085972850678733</c:v>
                </c:pt>
                <c:pt idx="49">
                  <c:v>0.11312217194570136</c:v>
                </c:pt>
                <c:pt idx="50">
                  <c:v>0.11538461538461539</c:v>
                </c:pt>
                <c:pt idx="51">
                  <c:v>0.11764705882352941</c:v>
                </c:pt>
                <c:pt idx="52">
                  <c:v>0.11990950226244344</c:v>
                </c:pt>
                <c:pt idx="53">
                  <c:v>0.12217194570135746</c:v>
                </c:pt>
                <c:pt idx="54">
                  <c:v>0.1244343891402715</c:v>
                </c:pt>
                <c:pt idx="55">
                  <c:v>0.12669683257918551</c:v>
                </c:pt>
                <c:pt idx="56">
                  <c:v>0.12895927601809956</c:v>
                </c:pt>
                <c:pt idx="57">
                  <c:v>0.13122171945701358</c:v>
                </c:pt>
                <c:pt idx="58">
                  <c:v>0.1334841628959276</c:v>
                </c:pt>
                <c:pt idx="59">
                  <c:v>0.13574660633484162</c:v>
                </c:pt>
                <c:pt idx="60">
                  <c:v>0.13800904977375567</c:v>
                </c:pt>
                <c:pt idx="61">
                  <c:v>0.14027149321266968</c:v>
                </c:pt>
                <c:pt idx="62">
                  <c:v>0.1425339366515837</c:v>
                </c:pt>
                <c:pt idx="63">
                  <c:v>0.14479638009049775</c:v>
                </c:pt>
                <c:pt idx="64">
                  <c:v>0.14705882352941177</c:v>
                </c:pt>
                <c:pt idx="65">
                  <c:v>0.14932126696832579</c:v>
                </c:pt>
                <c:pt idx="66">
                  <c:v>0.15158371040723981</c:v>
                </c:pt>
                <c:pt idx="67">
                  <c:v>0.15384615384615385</c:v>
                </c:pt>
                <c:pt idx="68">
                  <c:v>0.15610859728506787</c:v>
                </c:pt>
                <c:pt idx="69">
                  <c:v>0.15837104072398189</c:v>
                </c:pt>
                <c:pt idx="70">
                  <c:v>0.16063348416289594</c:v>
                </c:pt>
                <c:pt idx="71">
                  <c:v>0.16289592760180996</c:v>
                </c:pt>
                <c:pt idx="72">
                  <c:v>0.16515837104072398</c:v>
                </c:pt>
                <c:pt idx="73">
                  <c:v>0.167420814479638</c:v>
                </c:pt>
                <c:pt idx="74">
                  <c:v>0.16968325791855204</c:v>
                </c:pt>
                <c:pt idx="75">
                  <c:v>0.17194570135746606</c:v>
                </c:pt>
                <c:pt idx="76">
                  <c:v>0.17420814479638008</c:v>
                </c:pt>
                <c:pt idx="77">
                  <c:v>0.17647058823529413</c:v>
                </c:pt>
                <c:pt idx="78">
                  <c:v>0.17873303167420815</c:v>
                </c:pt>
                <c:pt idx="79">
                  <c:v>0.18099547511312217</c:v>
                </c:pt>
                <c:pt idx="80">
                  <c:v>0.18325791855203619</c:v>
                </c:pt>
                <c:pt idx="81">
                  <c:v>0.18552036199095023</c:v>
                </c:pt>
                <c:pt idx="82">
                  <c:v>0.18778280542986425</c:v>
                </c:pt>
                <c:pt idx="83">
                  <c:v>0.19004524886877827</c:v>
                </c:pt>
                <c:pt idx="84">
                  <c:v>0.19230769230769232</c:v>
                </c:pt>
                <c:pt idx="85">
                  <c:v>0.19457013574660634</c:v>
                </c:pt>
                <c:pt idx="86">
                  <c:v>0.19683257918552036</c:v>
                </c:pt>
                <c:pt idx="87">
                  <c:v>0.19909502262443438</c:v>
                </c:pt>
                <c:pt idx="88">
                  <c:v>0.20135746606334842</c:v>
                </c:pt>
                <c:pt idx="89">
                  <c:v>0.20361990950226244</c:v>
                </c:pt>
                <c:pt idx="90">
                  <c:v>0.20588235294117646</c:v>
                </c:pt>
                <c:pt idx="91">
                  <c:v>0.20814479638009051</c:v>
                </c:pt>
                <c:pt idx="92">
                  <c:v>0.21040723981900453</c:v>
                </c:pt>
                <c:pt idx="93">
                  <c:v>0.21266968325791855</c:v>
                </c:pt>
                <c:pt idx="94">
                  <c:v>0.21493212669683259</c:v>
                </c:pt>
                <c:pt idx="95">
                  <c:v>0.21719457013574661</c:v>
                </c:pt>
                <c:pt idx="96">
                  <c:v>0.21945701357466063</c:v>
                </c:pt>
                <c:pt idx="97">
                  <c:v>0.22171945701357465</c:v>
                </c:pt>
                <c:pt idx="98">
                  <c:v>0.2239819004524887</c:v>
                </c:pt>
                <c:pt idx="99">
                  <c:v>0.22624434389140272</c:v>
                </c:pt>
                <c:pt idx="100">
                  <c:v>0.22850678733031674</c:v>
                </c:pt>
                <c:pt idx="101">
                  <c:v>0.23076923076923078</c:v>
                </c:pt>
                <c:pt idx="102">
                  <c:v>0.2330316742081448</c:v>
                </c:pt>
                <c:pt idx="103">
                  <c:v>0.23529411764705882</c:v>
                </c:pt>
                <c:pt idx="104">
                  <c:v>0.23755656108597284</c:v>
                </c:pt>
                <c:pt idx="105">
                  <c:v>0.23981900452488689</c:v>
                </c:pt>
                <c:pt idx="106">
                  <c:v>0.24208144796380091</c:v>
                </c:pt>
                <c:pt idx="107">
                  <c:v>0.24434389140271492</c:v>
                </c:pt>
                <c:pt idx="108">
                  <c:v>0.24660633484162897</c:v>
                </c:pt>
                <c:pt idx="109">
                  <c:v>0.24886877828054299</c:v>
                </c:pt>
                <c:pt idx="110">
                  <c:v>0.25113122171945701</c:v>
                </c:pt>
                <c:pt idx="111">
                  <c:v>0.25339366515837103</c:v>
                </c:pt>
                <c:pt idx="112">
                  <c:v>0.25565610859728505</c:v>
                </c:pt>
                <c:pt idx="113">
                  <c:v>0.25791855203619912</c:v>
                </c:pt>
                <c:pt idx="114">
                  <c:v>0.26018099547511314</c:v>
                </c:pt>
                <c:pt idx="115">
                  <c:v>0.26244343891402716</c:v>
                </c:pt>
                <c:pt idx="116">
                  <c:v>0.26470588235294118</c:v>
                </c:pt>
                <c:pt idx="117">
                  <c:v>0.2669683257918552</c:v>
                </c:pt>
                <c:pt idx="118">
                  <c:v>0.26923076923076922</c:v>
                </c:pt>
                <c:pt idx="119">
                  <c:v>0.27149321266968324</c:v>
                </c:pt>
                <c:pt idx="120">
                  <c:v>0.27375565610859731</c:v>
                </c:pt>
                <c:pt idx="121">
                  <c:v>0.27601809954751133</c:v>
                </c:pt>
                <c:pt idx="122">
                  <c:v>0.27828054298642535</c:v>
                </c:pt>
                <c:pt idx="123">
                  <c:v>0.28054298642533937</c:v>
                </c:pt>
                <c:pt idx="124">
                  <c:v>0.28280542986425339</c:v>
                </c:pt>
                <c:pt idx="125">
                  <c:v>0.28506787330316741</c:v>
                </c:pt>
                <c:pt idx="126">
                  <c:v>0.28733031674208143</c:v>
                </c:pt>
                <c:pt idx="127">
                  <c:v>0.2895927601809955</c:v>
                </c:pt>
                <c:pt idx="128">
                  <c:v>0.29185520361990952</c:v>
                </c:pt>
                <c:pt idx="129">
                  <c:v>0.29411764705882354</c:v>
                </c:pt>
                <c:pt idx="130">
                  <c:v>0.29638009049773756</c:v>
                </c:pt>
                <c:pt idx="131">
                  <c:v>0.29864253393665158</c:v>
                </c:pt>
                <c:pt idx="132">
                  <c:v>0.3009049773755656</c:v>
                </c:pt>
                <c:pt idx="133">
                  <c:v>0.30316742081447962</c:v>
                </c:pt>
                <c:pt idx="134">
                  <c:v>0.30542986425339369</c:v>
                </c:pt>
                <c:pt idx="135">
                  <c:v>0.30769230769230771</c:v>
                </c:pt>
                <c:pt idx="136">
                  <c:v>0.30995475113122173</c:v>
                </c:pt>
                <c:pt idx="137">
                  <c:v>0.31221719457013575</c:v>
                </c:pt>
                <c:pt idx="138">
                  <c:v>0.31447963800904977</c:v>
                </c:pt>
                <c:pt idx="139">
                  <c:v>0.31674208144796379</c:v>
                </c:pt>
                <c:pt idx="140">
                  <c:v>0.3190045248868778</c:v>
                </c:pt>
                <c:pt idx="141">
                  <c:v>0.32126696832579188</c:v>
                </c:pt>
                <c:pt idx="142">
                  <c:v>0.3235294117647059</c:v>
                </c:pt>
                <c:pt idx="143">
                  <c:v>0.32579185520361992</c:v>
                </c:pt>
                <c:pt idx="144">
                  <c:v>0.32805429864253394</c:v>
                </c:pt>
                <c:pt idx="145">
                  <c:v>0.33031674208144796</c:v>
                </c:pt>
                <c:pt idx="146">
                  <c:v>0.33257918552036198</c:v>
                </c:pt>
                <c:pt idx="147">
                  <c:v>0.33484162895927599</c:v>
                </c:pt>
                <c:pt idx="148">
                  <c:v>0.33710407239819007</c:v>
                </c:pt>
                <c:pt idx="149">
                  <c:v>0.33936651583710409</c:v>
                </c:pt>
                <c:pt idx="150">
                  <c:v>0.34162895927601811</c:v>
                </c:pt>
                <c:pt idx="151">
                  <c:v>0.34389140271493213</c:v>
                </c:pt>
                <c:pt idx="152">
                  <c:v>0.34615384615384615</c:v>
                </c:pt>
                <c:pt idx="153">
                  <c:v>0.34841628959276016</c:v>
                </c:pt>
                <c:pt idx="154">
                  <c:v>0.35067873303167418</c:v>
                </c:pt>
                <c:pt idx="155">
                  <c:v>0.35294117647058826</c:v>
                </c:pt>
                <c:pt idx="156">
                  <c:v>0.35520361990950228</c:v>
                </c:pt>
                <c:pt idx="157">
                  <c:v>0.3574660633484163</c:v>
                </c:pt>
                <c:pt idx="158">
                  <c:v>0.35972850678733032</c:v>
                </c:pt>
                <c:pt idx="159">
                  <c:v>0.36199095022624433</c:v>
                </c:pt>
                <c:pt idx="160">
                  <c:v>0.36425339366515835</c:v>
                </c:pt>
                <c:pt idx="161">
                  <c:v>0.36651583710407237</c:v>
                </c:pt>
                <c:pt idx="162">
                  <c:v>0.36877828054298645</c:v>
                </c:pt>
                <c:pt idx="163">
                  <c:v>0.37104072398190047</c:v>
                </c:pt>
                <c:pt idx="164">
                  <c:v>0.37330316742081449</c:v>
                </c:pt>
                <c:pt idx="165">
                  <c:v>0.3755656108597285</c:v>
                </c:pt>
                <c:pt idx="166">
                  <c:v>0.37782805429864252</c:v>
                </c:pt>
                <c:pt idx="167">
                  <c:v>0.38009049773755654</c:v>
                </c:pt>
                <c:pt idx="168">
                  <c:v>0.38235294117647056</c:v>
                </c:pt>
                <c:pt idx="169">
                  <c:v>0.38461538461538464</c:v>
                </c:pt>
                <c:pt idx="170">
                  <c:v>0.38687782805429866</c:v>
                </c:pt>
                <c:pt idx="171">
                  <c:v>0.38914027149321267</c:v>
                </c:pt>
                <c:pt idx="172">
                  <c:v>0.39140271493212669</c:v>
                </c:pt>
                <c:pt idx="173">
                  <c:v>0.39366515837104071</c:v>
                </c:pt>
                <c:pt idx="174">
                  <c:v>0.39592760180995473</c:v>
                </c:pt>
                <c:pt idx="175">
                  <c:v>0.39819004524886875</c:v>
                </c:pt>
                <c:pt idx="176">
                  <c:v>0.40045248868778283</c:v>
                </c:pt>
                <c:pt idx="177">
                  <c:v>0.40271493212669685</c:v>
                </c:pt>
                <c:pt idx="178">
                  <c:v>0.40497737556561086</c:v>
                </c:pt>
                <c:pt idx="179">
                  <c:v>0.40723981900452488</c:v>
                </c:pt>
                <c:pt idx="180">
                  <c:v>0.4095022624434389</c:v>
                </c:pt>
                <c:pt idx="181">
                  <c:v>0.41176470588235292</c:v>
                </c:pt>
                <c:pt idx="182">
                  <c:v>0.41402714932126694</c:v>
                </c:pt>
                <c:pt idx="183">
                  <c:v>0.41628959276018102</c:v>
                </c:pt>
                <c:pt idx="184">
                  <c:v>0.41855203619909503</c:v>
                </c:pt>
                <c:pt idx="185">
                  <c:v>0.42081447963800905</c:v>
                </c:pt>
                <c:pt idx="186">
                  <c:v>0.42307692307692307</c:v>
                </c:pt>
                <c:pt idx="187">
                  <c:v>0.42533936651583709</c:v>
                </c:pt>
                <c:pt idx="188">
                  <c:v>0.42760180995475111</c:v>
                </c:pt>
                <c:pt idx="189">
                  <c:v>0.42986425339366519</c:v>
                </c:pt>
                <c:pt idx="190">
                  <c:v>0.4321266968325792</c:v>
                </c:pt>
                <c:pt idx="191">
                  <c:v>0.43438914027149322</c:v>
                </c:pt>
                <c:pt idx="192">
                  <c:v>0.43665158371040724</c:v>
                </c:pt>
                <c:pt idx="193">
                  <c:v>0.43891402714932126</c:v>
                </c:pt>
                <c:pt idx="194">
                  <c:v>0.44117647058823528</c:v>
                </c:pt>
                <c:pt idx="195">
                  <c:v>0.4434389140271493</c:v>
                </c:pt>
                <c:pt idx="196">
                  <c:v>0.44570135746606337</c:v>
                </c:pt>
                <c:pt idx="197">
                  <c:v>0.44796380090497739</c:v>
                </c:pt>
                <c:pt idx="198">
                  <c:v>0.45022624434389141</c:v>
                </c:pt>
                <c:pt idx="199">
                  <c:v>0.45248868778280543</c:v>
                </c:pt>
                <c:pt idx="200">
                  <c:v>0.45475113122171945</c:v>
                </c:pt>
                <c:pt idx="201">
                  <c:v>0.45701357466063347</c:v>
                </c:pt>
                <c:pt idx="202">
                  <c:v>0.45927601809954749</c:v>
                </c:pt>
                <c:pt idx="203">
                  <c:v>0.46153846153846156</c:v>
                </c:pt>
                <c:pt idx="204">
                  <c:v>0.46380090497737558</c:v>
                </c:pt>
                <c:pt idx="205">
                  <c:v>0.4660633484162896</c:v>
                </c:pt>
                <c:pt idx="206">
                  <c:v>0.46832579185520362</c:v>
                </c:pt>
                <c:pt idx="207">
                  <c:v>0.47058823529411764</c:v>
                </c:pt>
                <c:pt idx="208">
                  <c:v>0.47285067873303166</c:v>
                </c:pt>
                <c:pt idx="209">
                  <c:v>0.47511312217194568</c:v>
                </c:pt>
                <c:pt idx="210">
                  <c:v>0.47737556561085975</c:v>
                </c:pt>
                <c:pt idx="211">
                  <c:v>0.47963800904977377</c:v>
                </c:pt>
                <c:pt idx="212">
                  <c:v>0.48190045248868779</c:v>
                </c:pt>
                <c:pt idx="213">
                  <c:v>0.48416289592760181</c:v>
                </c:pt>
                <c:pt idx="214">
                  <c:v>0.48642533936651583</c:v>
                </c:pt>
                <c:pt idx="215">
                  <c:v>0.48868778280542985</c:v>
                </c:pt>
                <c:pt idx="216">
                  <c:v>0.49095022624434387</c:v>
                </c:pt>
                <c:pt idx="217">
                  <c:v>0.49321266968325794</c:v>
                </c:pt>
                <c:pt idx="218">
                  <c:v>0.49547511312217196</c:v>
                </c:pt>
                <c:pt idx="219">
                  <c:v>0.49773755656108598</c:v>
                </c:pt>
                <c:pt idx="220">
                  <c:v>0.5</c:v>
                </c:pt>
                <c:pt idx="221">
                  <c:v>0.50226244343891402</c:v>
                </c:pt>
                <c:pt idx="222">
                  <c:v>0.50452488687782804</c:v>
                </c:pt>
                <c:pt idx="223">
                  <c:v>0.50678733031674206</c:v>
                </c:pt>
                <c:pt idx="224">
                  <c:v>0.50904977375565608</c:v>
                </c:pt>
                <c:pt idx="225">
                  <c:v>0.5113122171945701</c:v>
                </c:pt>
                <c:pt idx="226">
                  <c:v>0.51357466063348411</c:v>
                </c:pt>
                <c:pt idx="227">
                  <c:v>0.51583710407239824</c:v>
                </c:pt>
                <c:pt idx="228">
                  <c:v>0.51809954751131226</c:v>
                </c:pt>
                <c:pt idx="229">
                  <c:v>0.52036199095022628</c:v>
                </c:pt>
                <c:pt idx="230">
                  <c:v>0.5226244343891403</c:v>
                </c:pt>
                <c:pt idx="231">
                  <c:v>0.52488687782805432</c:v>
                </c:pt>
                <c:pt idx="232">
                  <c:v>0.52714932126696834</c:v>
                </c:pt>
                <c:pt idx="233">
                  <c:v>0.52941176470588236</c:v>
                </c:pt>
                <c:pt idx="234">
                  <c:v>0.53167420814479638</c:v>
                </c:pt>
                <c:pt idx="235">
                  <c:v>0.5339366515837104</c:v>
                </c:pt>
                <c:pt idx="236">
                  <c:v>0.53619909502262442</c:v>
                </c:pt>
                <c:pt idx="237">
                  <c:v>0.53846153846153844</c:v>
                </c:pt>
                <c:pt idx="238">
                  <c:v>0.54072398190045246</c:v>
                </c:pt>
                <c:pt idx="239">
                  <c:v>0.54298642533936647</c:v>
                </c:pt>
                <c:pt idx="240">
                  <c:v>0.54524886877828049</c:v>
                </c:pt>
                <c:pt idx="241">
                  <c:v>0.54751131221719462</c:v>
                </c:pt>
                <c:pt idx="242">
                  <c:v>0.54977375565610864</c:v>
                </c:pt>
                <c:pt idx="243">
                  <c:v>0.55203619909502266</c:v>
                </c:pt>
                <c:pt idx="244">
                  <c:v>0.55429864253393668</c:v>
                </c:pt>
                <c:pt idx="245">
                  <c:v>0.5565610859728507</c:v>
                </c:pt>
                <c:pt idx="246">
                  <c:v>0.55882352941176472</c:v>
                </c:pt>
                <c:pt idx="247">
                  <c:v>0.56108597285067874</c:v>
                </c:pt>
                <c:pt idx="248">
                  <c:v>0.56334841628959276</c:v>
                </c:pt>
                <c:pt idx="249">
                  <c:v>0.56561085972850678</c:v>
                </c:pt>
                <c:pt idx="250">
                  <c:v>0.5678733031674208</c:v>
                </c:pt>
                <c:pt idx="251">
                  <c:v>0.57013574660633481</c:v>
                </c:pt>
                <c:pt idx="252">
                  <c:v>0.57239819004524883</c:v>
                </c:pt>
                <c:pt idx="253">
                  <c:v>0.57466063348416285</c:v>
                </c:pt>
                <c:pt idx="254">
                  <c:v>0.57692307692307687</c:v>
                </c:pt>
                <c:pt idx="255">
                  <c:v>0.579185520361991</c:v>
                </c:pt>
                <c:pt idx="256">
                  <c:v>0.58144796380090502</c:v>
                </c:pt>
                <c:pt idx="257">
                  <c:v>0.58371040723981904</c:v>
                </c:pt>
                <c:pt idx="258">
                  <c:v>0.58597285067873306</c:v>
                </c:pt>
                <c:pt idx="259">
                  <c:v>0.58823529411764708</c:v>
                </c:pt>
                <c:pt idx="260">
                  <c:v>0.5904977375565611</c:v>
                </c:pt>
                <c:pt idx="261">
                  <c:v>0.59276018099547512</c:v>
                </c:pt>
                <c:pt idx="262">
                  <c:v>0.59502262443438914</c:v>
                </c:pt>
                <c:pt idx="263">
                  <c:v>0.59728506787330315</c:v>
                </c:pt>
                <c:pt idx="264">
                  <c:v>0.59954751131221717</c:v>
                </c:pt>
                <c:pt idx="265">
                  <c:v>0.60180995475113119</c:v>
                </c:pt>
                <c:pt idx="266">
                  <c:v>0.60407239819004521</c:v>
                </c:pt>
                <c:pt idx="267">
                  <c:v>0.60633484162895923</c:v>
                </c:pt>
                <c:pt idx="268">
                  <c:v>0.60859728506787325</c:v>
                </c:pt>
                <c:pt idx="269">
                  <c:v>0.61085972850678738</c:v>
                </c:pt>
                <c:pt idx="270">
                  <c:v>0.6131221719457014</c:v>
                </c:pt>
                <c:pt idx="271">
                  <c:v>0.61538461538461542</c:v>
                </c:pt>
                <c:pt idx="272">
                  <c:v>0.61764705882352944</c:v>
                </c:pt>
                <c:pt idx="273">
                  <c:v>0.61990950226244346</c:v>
                </c:pt>
                <c:pt idx="274">
                  <c:v>0.62217194570135748</c:v>
                </c:pt>
                <c:pt idx="275">
                  <c:v>0.6244343891402715</c:v>
                </c:pt>
                <c:pt idx="276">
                  <c:v>0.62669683257918551</c:v>
                </c:pt>
                <c:pt idx="277">
                  <c:v>0.62895927601809953</c:v>
                </c:pt>
                <c:pt idx="278">
                  <c:v>0.63122171945701355</c:v>
                </c:pt>
                <c:pt idx="279">
                  <c:v>0.63348416289592757</c:v>
                </c:pt>
                <c:pt idx="280">
                  <c:v>0.63574660633484159</c:v>
                </c:pt>
                <c:pt idx="281">
                  <c:v>0.63800904977375561</c:v>
                </c:pt>
                <c:pt idx="282">
                  <c:v>0.64027149321266963</c:v>
                </c:pt>
                <c:pt idx="283">
                  <c:v>0.64253393665158376</c:v>
                </c:pt>
                <c:pt idx="284">
                  <c:v>0.64479638009049778</c:v>
                </c:pt>
                <c:pt idx="285">
                  <c:v>0.6470588235294118</c:v>
                </c:pt>
                <c:pt idx="286">
                  <c:v>0.64932126696832582</c:v>
                </c:pt>
                <c:pt idx="287">
                  <c:v>0.65158371040723984</c:v>
                </c:pt>
                <c:pt idx="288">
                  <c:v>0.65384615384615385</c:v>
                </c:pt>
                <c:pt idx="289">
                  <c:v>0.65610859728506787</c:v>
                </c:pt>
                <c:pt idx="290">
                  <c:v>0.65837104072398189</c:v>
                </c:pt>
                <c:pt idx="291">
                  <c:v>0.66063348416289591</c:v>
                </c:pt>
                <c:pt idx="292">
                  <c:v>0.66289592760180993</c:v>
                </c:pt>
                <c:pt idx="293">
                  <c:v>0.66515837104072395</c:v>
                </c:pt>
                <c:pt idx="294">
                  <c:v>0.66742081447963797</c:v>
                </c:pt>
                <c:pt idx="295">
                  <c:v>0.66968325791855199</c:v>
                </c:pt>
                <c:pt idx="296">
                  <c:v>0.67194570135746612</c:v>
                </c:pt>
                <c:pt idx="297">
                  <c:v>0.67420814479638014</c:v>
                </c:pt>
                <c:pt idx="298">
                  <c:v>0.67647058823529416</c:v>
                </c:pt>
                <c:pt idx="299">
                  <c:v>0.67873303167420818</c:v>
                </c:pt>
                <c:pt idx="300">
                  <c:v>0.6809954751131222</c:v>
                </c:pt>
                <c:pt idx="301">
                  <c:v>0.68325791855203621</c:v>
                </c:pt>
                <c:pt idx="302">
                  <c:v>0.68552036199095023</c:v>
                </c:pt>
                <c:pt idx="303">
                  <c:v>0.68778280542986425</c:v>
                </c:pt>
                <c:pt idx="304">
                  <c:v>0.69004524886877827</c:v>
                </c:pt>
                <c:pt idx="305">
                  <c:v>0.69230769230769229</c:v>
                </c:pt>
                <c:pt idx="306">
                  <c:v>0.69457013574660631</c:v>
                </c:pt>
                <c:pt idx="307">
                  <c:v>0.69683257918552033</c:v>
                </c:pt>
                <c:pt idx="308">
                  <c:v>0.69909502262443435</c:v>
                </c:pt>
                <c:pt idx="309">
                  <c:v>0.70135746606334837</c:v>
                </c:pt>
                <c:pt idx="310">
                  <c:v>0.7036199095022625</c:v>
                </c:pt>
                <c:pt idx="311">
                  <c:v>0.70588235294117652</c:v>
                </c:pt>
                <c:pt idx="312">
                  <c:v>0.70814479638009054</c:v>
                </c:pt>
                <c:pt idx="313">
                  <c:v>0.71040723981900455</c:v>
                </c:pt>
                <c:pt idx="314">
                  <c:v>0.71266968325791857</c:v>
                </c:pt>
                <c:pt idx="315">
                  <c:v>0.71493212669683259</c:v>
                </c:pt>
                <c:pt idx="316">
                  <c:v>0.71719457013574661</c:v>
                </c:pt>
                <c:pt idx="317">
                  <c:v>0.71945701357466063</c:v>
                </c:pt>
                <c:pt idx="318">
                  <c:v>0.72171945701357465</c:v>
                </c:pt>
                <c:pt idx="319">
                  <c:v>0.72398190045248867</c:v>
                </c:pt>
                <c:pt idx="320">
                  <c:v>0.72624434389140269</c:v>
                </c:pt>
                <c:pt idx="321">
                  <c:v>0.72850678733031671</c:v>
                </c:pt>
                <c:pt idx="322">
                  <c:v>0.73076923076923073</c:v>
                </c:pt>
                <c:pt idx="323">
                  <c:v>0.73303167420814475</c:v>
                </c:pt>
                <c:pt idx="324">
                  <c:v>0.73529411764705888</c:v>
                </c:pt>
                <c:pt idx="325">
                  <c:v>0.73755656108597289</c:v>
                </c:pt>
                <c:pt idx="326">
                  <c:v>0.73981900452488691</c:v>
                </c:pt>
                <c:pt idx="327">
                  <c:v>0.74208144796380093</c:v>
                </c:pt>
                <c:pt idx="328">
                  <c:v>0.74434389140271495</c:v>
                </c:pt>
                <c:pt idx="329">
                  <c:v>0.74660633484162897</c:v>
                </c:pt>
                <c:pt idx="330">
                  <c:v>0.74886877828054299</c:v>
                </c:pt>
                <c:pt idx="331">
                  <c:v>0.75113122171945701</c:v>
                </c:pt>
                <c:pt idx="332">
                  <c:v>0.75339366515837103</c:v>
                </c:pt>
                <c:pt idx="333">
                  <c:v>0.75565610859728505</c:v>
                </c:pt>
                <c:pt idx="334">
                  <c:v>0.75791855203619907</c:v>
                </c:pt>
                <c:pt idx="335">
                  <c:v>0.76018099547511309</c:v>
                </c:pt>
                <c:pt idx="336">
                  <c:v>0.76244343891402711</c:v>
                </c:pt>
                <c:pt idx="337">
                  <c:v>0.76470588235294112</c:v>
                </c:pt>
                <c:pt idx="338">
                  <c:v>0.76696832579185525</c:v>
                </c:pt>
                <c:pt idx="339">
                  <c:v>0.76923076923076927</c:v>
                </c:pt>
                <c:pt idx="340">
                  <c:v>0.77149321266968329</c:v>
                </c:pt>
                <c:pt idx="341">
                  <c:v>0.77375565610859731</c:v>
                </c:pt>
                <c:pt idx="342">
                  <c:v>0.77601809954751133</c:v>
                </c:pt>
                <c:pt idx="343">
                  <c:v>0.77828054298642535</c:v>
                </c:pt>
                <c:pt idx="344">
                  <c:v>0.78054298642533937</c:v>
                </c:pt>
                <c:pt idx="345">
                  <c:v>0.78280542986425339</c:v>
                </c:pt>
                <c:pt idx="346">
                  <c:v>0.78506787330316741</c:v>
                </c:pt>
                <c:pt idx="347">
                  <c:v>0.78733031674208143</c:v>
                </c:pt>
                <c:pt idx="348">
                  <c:v>0.78959276018099545</c:v>
                </c:pt>
                <c:pt idx="349">
                  <c:v>0.79185520361990946</c:v>
                </c:pt>
                <c:pt idx="350">
                  <c:v>0.79411764705882348</c:v>
                </c:pt>
                <c:pt idx="351">
                  <c:v>0.7963800904977375</c:v>
                </c:pt>
                <c:pt idx="352">
                  <c:v>0.79864253393665163</c:v>
                </c:pt>
                <c:pt idx="353">
                  <c:v>0.80090497737556565</c:v>
                </c:pt>
                <c:pt idx="354">
                  <c:v>0.80316742081447967</c:v>
                </c:pt>
                <c:pt idx="355">
                  <c:v>0.80542986425339369</c:v>
                </c:pt>
                <c:pt idx="356">
                  <c:v>0.80769230769230771</c:v>
                </c:pt>
                <c:pt idx="357">
                  <c:v>0.80995475113122173</c:v>
                </c:pt>
                <c:pt idx="358">
                  <c:v>0.81221719457013575</c:v>
                </c:pt>
                <c:pt idx="359">
                  <c:v>0.81447963800904977</c:v>
                </c:pt>
                <c:pt idx="360">
                  <c:v>0.81674208144796379</c:v>
                </c:pt>
                <c:pt idx="361">
                  <c:v>0.8190045248868778</c:v>
                </c:pt>
                <c:pt idx="362">
                  <c:v>0.82126696832579182</c:v>
                </c:pt>
                <c:pt idx="363">
                  <c:v>0.82352941176470584</c:v>
                </c:pt>
                <c:pt idx="364">
                  <c:v>0.82579185520361986</c:v>
                </c:pt>
                <c:pt idx="365">
                  <c:v>0.82805429864253388</c:v>
                </c:pt>
                <c:pt idx="366">
                  <c:v>0.83031674208144801</c:v>
                </c:pt>
                <c:pt idx="367">
                  <c:v>0.83257918552036203</c:v>
                </c:pt>
                <c:pt idx="368">
                  <c:v>0.83484162895927605</c:v>
                </c:pt>
                <c:pt idx="369">
                  <c:v>0.83710407239819007</c:v>
                </c:pt>
                <c:pt idx="370">
                  <c:v>0.83936651583710409</c:v>
                </c:pt>
                <c:pt idx="371">
                  <c:v>0.84162895927601811</c:v>
                </c:pt>
                <c:pt idx="372">
                  <c:v>0.84389140271493213</c:v>
                </c:pt>
                <c:pt idx="373">
                  <c:v>0.84615384615384615</c:v>
                </c:pt>
                <c:pt idx="374">
                  <c:v>0.84841628959276016</c:v>
                </c:pt>
                <c:pt idx="375">
                  <c:v>0.85067873303167418</c:v>
                </c:pt>
                <c:pt idx="376">
                  <c:v>0.8529411764705882</c:v>
                </c:pt>
                <c:pt idx="377">
                  <c:v>0.85520361990950222</c:v>
                </c:pt>
                <c:pt idx="378">
                  <c:v>0.85746606334841624</c:v>
                </c:pt>
                <c:pt idx="379">
                  <c:v>0.85972850678733037</c:v>
                </c:pt>
                <c:pt idx="380">
                  <c:v>0.86199095022624439</c:v>
                </c:pt>
                <c:pt idx="381">
                  <c:v>0.86425339366515841</c:v>
                </c:pt>
                <c:pt idx="382">
                  <c:v>0.86651583710407243</c:v>
                </c:pt>
                <c:pt idx="383">
                  <c:v>0.86877828054298645</c:v>
                </c:pt>
                <c:pt idx="384">
                  <c:v>0.87104072398190047</c:v>
                </c:pt>
                <c:pt idx="385">
                  <c:v>0.87330316742081449</c:v>
                </c:pt>
                <c:pt idx="386">
                  <c:v>0.8755656108597285</c:v>
                </c:pt>
                <c:pt idx="387">
                  <c:v>0.87782805429864252</c:v>
                </c:pt>
                <c:pt idx="388">
                  <c:v>0.88009049773755654</c:v>
                </c:pt>
                <c:pt idx="389">
                  <c:v>0.88235294117647056</c:v>
                </c:pt>
                <c:pt idx="390">
                  <c:v>0.88461538461538458</c:v>
                </c:pt>
                <c:pt idx="391">
                  <c:v>0.8868778280542986</c:v>
                </c:pt>
                <c:pt idx="392">
                  <c:v>0.88914027149321262</c:v>
                </c:pt>
                <c:pt idx="393">
                  <c:v>0.89140271493212675</c:v>
                </c:pt>
                <c:pt idx="394">
                  <c:v>0.89366515837104077</c:v>
                </c:pt>
                <c:pt idx="395">
                  <c:v>0.89592760180995479</c:v>
                </c:pt>
                <c:pt idx="396">
                  <c:v>0.89819004524886881</c:v>
                </c:pt>
                <c:pt idx="397">
                  <c:v>0.90045248868778283</c:v>
                </c:pt>
                <c:pt idx="398">
                  <c:v>0.90271493212669685</c:v>
                </c:pt>
                <c:pt idx="399">
                  <c:v>0.90497737556561086</c:v>
                </c:pt>
                <c:pt idx="400">
                  <c:v>0.90723981900452488</c:v>
                </c:pt>
                <c:pt idx="401">
                  <c:v>0.9095022624434389</c:v>
                </c:pt>
                <c:pt idx="402">
                  <c:v>0.91176470588235292</c:v>
                </c:pt>
                <c:pt idx="403">
                  <c:v>0.91402714932126694</c:v>
                </c:pt>
                <c:pt idx="404">
                  <c:v>0.91628959276018096</c:v>
                </c:pt>
                <c:pt idx="405">
                  <c:v>0.91855203619909498</c:v>
                </c:pt>
                <c:pt idx="406">
                  <c:v>0.920814479638009</c:v>
                </c:pt>
                <c:pt idx="407">
                  <c:v>0.92307692307692313</c:v>
                </c:pt>
                <c:pt idx="408">
                  <c:v>0.92533936651583715</c:v>
                </c:pt>
                <c:pt idx="409">
                  <c:v>0.92760180995475117</c:v>
                </c:pt>
                <c:pt idx="410">
                  <c:v>0.92986425339366519</c:v>
                </c:pt>
                <c:pt idx="411">
                  <c:v>0.9321266968325792</c:v>
                </c:pt>
                <c:pt idx="412">
                  <c:v>0.93438914027149322</c:v>
                </c:pt>
                <c:pt idx="413">
                  <c:v>0.93665158371040724</c:v>
                </c:pt>
                <c:pt idx="414">
                  <c:v>0.93891402714932126</c:v>
                </c:pt>
                <c:pt idx="415">
                  <c:v>0.94117647058823528</c:v>
                </c:pt>
                <c:pt idx="416">
                  <c:v>0.9434389140271493</c:v>
                </c:pt>
                <c:pt idx="417">
                  <c:v>0.94570135746606332</c:v>
                </c:pt>
                <c:pt idx="418">
                  <c:v>0.94796380090497734</c:v>
                </c:pt>
                <c:pt idx="419">
                  <c:v>0.95022624434389136</c:v>
                </c:pt>
                <c:pt idx="420">
                  <c:v>0.95248868778280538</c:v>
                </c:pt>
                <c:pt idx="421">
                  <c:v>0.95475113122171951</c:v>
                </c:pt>
                <c:pt idx="422">
                  <c:v>0.95701357466063353</c:v>
                </c:pt>
                <c:pt idx="423">
                  <c:v>0.95927601809954754</c:v>
                </c:pt>
                <c:pt idx="424">
                  <c:v>0.96153846153846156</c:v>
                </c:pt>
                <c:pt idx="425">
                  <c:v>0.96380090497737558</c:v>
                </c:pt>
                <c:pt idx="426">
                  <c:v>0.9660633484162896</c:v>
                </c:pt>
                <c:pt idx="427">
                  <c:v>0.96832579185520362</c:v>
                </c:pt>
                <c:pt idx="428">
                  <c:v>0.97058823529411764</c:v>
                </c:pt>
                <c:pt idx="429">
                  <c:v>0.97285067873303166</c:v>
                </c:pt>
                <c:pt idx="430">
                  <c:v>0.97511312217194568</c:v>
                </c:pt>
                <c:pt idx="431">
                  <c:v>0.9773755656108597</c:v>
                </c:pt>
                <c:pt idx="432">
                  <c:v>0.97963800904977372</c:v>
                </c:pt>
                <c:pt idx="433">
                  <c:v>0.98190045248868774</c:v>
                </c:pt>
                <c:pt idx="434">
                  <c:v>0.98416289592760176</c:v>
                </c:pt>
                <c:pt idx="435">
                  <c:v>0.98642533936651589</c:v>
                </c:pt>
                <c:pt idx="436">
                  <c:v>0.9886877828054299</c:v>
                </c:pt>
                <c:pt idx="437">
                  <c:v>0.99095022624434392</c:v>
                </c:pt>
                <c:pt idx="438">
                  <c:v>0.99321266968325794</c:v>
                </c:pt>
                <c:pt idx="439">
                  <c:v>0.99547511312217196</c:v>
                </c:pt>
                <c:pt idx="440">
                  <c:v>0.99773755656108598</c:v>
                </c:pt>
                <c:pt idx="441">
                  <c:v>1</c:v>
                </c:pt>
              </c:numCache>
            </c:numRef>
          </c:cat>
          <c:val>
            <c:numRef>
              <c:f>'Data F6'!$G$6:$G$447</c:f>
              <c:numCache>
                <c:formatCode>0.0%</c:formatCode>
                <c:ptCount val="442"/>
                <c:pt idx="361">
                  <c:v>1.2</c:v>
                </c:pt>
              </c:numCache>
            </c:numRef>
          </c:val>
          <c:extLst>
            <c:ext xmlns:c16="http://schemas.microsoft.com/office/drawing/2014/chart" uri="{C3380CC4-5D6E-409C-BE32-E72D297353CC}">
              <c16:uniqueId val="{00000002-6336-4E53-9217-73EF4FC7968D}"/>
            </c:ext>
          </c:extLst>
        </c:ser>
        <c:dLbls>
          <c:showLegendKey val="0"/>
          <c:showVal val="0"/>
          <c:showCatName val="0"/>
          <c:showSerName val="0"/>
          <c:showPercent val="0"/>
          <c:showBubbleSize val="0"/>
        </c:dLbls>
        <c:gapWidth val="150"/>
        <c:axId val="108038016"/>
        <c:axId val="108040192"/>
      </c:barChart>
      <c:lineChart>
        <c:grouping val="standard"/>
        <c:varyColors val="0"/>
        <c:ser>
          <c:idx val="1"/>
          <c:order val="1"/>
          <c:tx>
            <c:strRef>
              <c:f>'Data F6'!$D$4</c:f>
              <c:strCache>
                <c:ptCount val="1"/>
                <c:pt idx="0">
                  <c:v>Accumulated tax loss as share of total</c:v>
                </c:pt>
              </c:strCache>
            </c:strRef>
          </c:tx>
          <c:spPr>
            <a:ln w="12700">
              <a:solidFill>
                <a:srgbClr val="FF0000"/>
              </a:solidFill>
            </a:ln>
          </c:spPr>
          <c:marker>
            <c:symbol val="none"/>
          </c:marker>
          <c:cat>
            <c:numRef>
              <c:f>'Data F6'!$F$6:$F$447</c:f>
              <c:numCache>
                <c:formatCode>0.0%</c:formatCode>
                <c:ptCount val="442"/>
                <c:pt idx="0">
                  <c:v>2.2624434389140274E-3</c:v>
                </c:pt>
                <c:pt idx="1">
                  <c:v>4.5248868778280547E-3</c:v>
                </c:pt>
                <c:pt idx="2">
                  <c:v>6.7873303167420816E-3</c:v>
                </c:pt>
                <c:pt idx="3">
                  <c:v>9.0497737556561094E-3</c:v>
                </c:pt>
                <c:pt idx="4">
                  <c:v>1.1312217194570135E-2</c:v>
                </c:pt>
                <c:pt idx="5">
                  <c:v>1.3574660633484163E-2</c:v>
                </c:pt>
                <c:pt idx="6">
                  <c:v>1.5837104072398189E-2</c:v>
                </c:pt>
                <c:pt idx="7">
                  <c:v>1.8099547511312219E-2</c:v>
                </c:pt>
                <c:pt idx="8">
                  <c:v>2.0361990950226245E-2</c:v>
                </c:pt>
                <c:pt idx="9">
                  <c:v>2.2624434389140271E-2</c:v>
                </c:pt>
                <c:pt idx="10">
                  <c:v>2.4886877828054297E-2</c:v>
                </c:pt>
                <c:pt idx="11">
                  <c:v>2.7149321266968326E-2</c:v>
                </c:pt>
                <c:pt idx="12">
                  <c:v>2.9411764705882353E-2</c:v>
                </c:pt>
                <c:pt idx="13">
                  <c:v>3.1674208144796379E-2</c:v>
                </c:pt>
                <c:pt idx="14">
                  <c:v>3.3936651583710405E-2</c:v>
                </c:pt>
                <c:pt idx="15">
                  <c:v>3.6199095022624438E-2</c:v>
                </c:pt>
                <c:pt idx="16">
                  <c:v>3.8461538461538464E-2</c:v>
                </c:pt>
                <c:pt idx="17">
                  <c:v>4.072398190045249E-2</c:v>
                </c:pt>
                <c:pt idx="18">
                  <c:v>4.2986425339366516E-2</c:v>
                </c:pt>
                <c:pt idx="19">
                  <c:v>4.5248868778280542E-2</c:v>
                </c:pt>
                <c:pt idx="20">
                  <c:v>4.7511312217194568E-2</c:v>
                </c:pt>
                <c:pt idx="21">
                  <c:v>4.9773755656108594E-2</c:v>
                </c:pt>
                <c:pt idx="22">
                  <c:v>5.2036199095022627E-2</c:v>
                </c:pt>
                <c:pt idx="23">
                  <c:v>5.4298642533936653E-2</c:v>
                </c:pt>
                <c:pt idx="24">
                  <c:v>5.6561085972850679E-2</c:v>
                </c:pt>
                <c:pt idx="25">
                  <c:v>5.8823529411764705E-2</c:v>
                </c:pt>
                <c:pt idx="26">
                  <c:v>6.1085972850678731E-2</c:v>
                </c:pt>
                <c:pt idx="27">
                  <c:v>6.3348416289592757E-2</c:v>
                </c:pt>
                <c:pt idx="28">
                  <c:v>6.561085972850679E-2</c:v>
                </c:pt>
                <c:pt idx="29">
                  <c:v>6.7873303167420809E-2</c:v>
                </c:pt>
                <c:pt idx="30">
                  <c:v>7.0135746606334842E-2</c:v>
                </c:pt>
                <c:pt idx="31">
                  <c:v>7.2398190045248875E-2</c:v>
                </c:pt>
                <c:pt idx="32">
                  <c:v>7.4660633484162894E-2</c:v>
                </c:pt>
                <c:pt idx="33">
                  <c:v>7.6923076923076927E-2</c:v>
                </c:pt>
                <c:pt idx="34">
                  <c:v>7.9185520361990946E-2</c:v>
                </c:pt>
                <c:pt idx="35">
                  <c:v>8.1447963800904979E-2</c:v>
                </c:pt>
                <c:pt idx="36">
                  <c:v>8.3710407239818999E-2</c:v>
                </c:pt>
                <c:pt idx="37">
                  <c:v>8.5972850678733032E-2</c:v>
                </c:pt>
                <c:pt idx="38">
                  <c:v>8.8235294117647065E-2</c:v>
                </c:pt>
                <c:pt idx="39">
                  <c:v>9.0497737556561084E-2</c:v>
                </c:pt>
                <c:pt idx="40">
                  <c:v>9.2760180995475117E-2</c:v>
                </c:pt>
                <c:pt idx="41">
                  <c:v>9.5022624434389136E-2</c:v>
                </c:pt>
                <c:pt idx="42">
                  <c:v>9.7285067873303169E-2</c:v>
                </c:pt>
                <c:pt idx="43">
                  <c:v>9.9547511312217188E-2</c:v>
                </c:pt>
                <c:pt idx="44">
                  <c:v>0.10180995475113122</c:v>
                </c:pt>
                <c:pt idx="45">
                  <c:v>0.10407239819004525</c:v>
                </c:pt>
                <c:pt idx="46">
                  <c:v>0.10633484162895927</c:v>
                </c:pt>
                <c:pt idx="47">
                  <c:v>0.10859728506787331</c:v>
                </c:pt>
                <c:pt idx="48">
                  <c:v>0.11085972850678733</c:v>
                </c:pt>
                <c:pt idx="49">
                  <c:v>0.11312217194570136</c:v>
                </c:pt>
                <c:pt idx="50">
                  <c:v>0.11538461538461539</c:v>
                </c:pt>
                <c:pt idx="51">
                  <c:v>0.11764705882352941</c:v>
                </c:pt>
                <c:pt idx="52">
                  <c:v>0.11990950226244344</c:v>
                </c:pt>
                <c:pt idx="53">
                  <c:v>0.12217194570135746</c:v>
                </c:pt>
                <c:pt idx="54">
                  <c:v>0.1244343891402715</c:v>
                </c:pt>
                <c:pt idx="55">
                  <c:v>0.12669683257918551</c:v>
                </c:pt>
                <c:pt idx="56">
                  <c:v>0.12895927601809956</c:v>
                </c:pt>
                <c:pt idx="57">
                  <c:v>0.13122171945701358</c:v>
                </c:pt>
                <c:pt idx="58">
                  <c:v>0.1334841628959276</c:v>
                </c:pt>
                <c:pt idx="59">
                  <c:v>0.13574660633484162</c:v>
                </c:pt>
                <c:pt idx="60">
                  <c:v>0.13800904977375567</c:v>
                </c:pt>
                <c:pt idx="61">
                  <c:v>0.14027149321266968</c:v>
                </c:pt>
                <c:pt idx="62">
                  <c:v>0.1425339366515837</c:v>
                </c:pt>
                <c:pt idx="63">
                  <c:v>0.14479638009049775</c:v>
                </c:pt>
                <c:pt idx="64">
                  <c:v>0.14705882352941177</c:v>
                </c:pt>
                <c:pt idx="65">
                  <c:v>0.14932126696832579</c:v>
                </c:pt>
                <c:pt idx="66">
                  <c:v>0.15158371040723981</c:v>
                </c:pt>
                <c:pt idx="67">
                  <c:v>0.15384615384615385</c:v>
                </c:pt>
                <c:pt idx="68">
                  <c:v>0.15610859728506787</c:v>
                </c:pt>
                <c:pt idx="69">
                  <c:v>0.15837104072398189</c:v>
                </c:pt>
                <c:pt idx="70">
                  <c:v>0.16063348416289594</c:v>
                </c:pt>
                <c:pt idx="71">
                  <c:v>0.16289592760180996</c:v>
                </c:pt>
                <c:pt idx="72">
                  <c:v>0.16515837104072398</c:v>
                </c:pt>
                <c:pt idx="73">
                  <c:v>0.167420814479638</c:v>
                </c:pt>
                <c:pt idx="74">
                  <c:v>0.16968325791855204</c:v>
                </c:pt>
                <c:pt idx="75">
                  <c:v>0.17194570135746606</c:v>
                </c:pt>
                <c:pt idx="76">
                  <c:v>0.17420814479638008</c:v>
                </c:pt>
                <c:pt idx="77">
                  <c:v>0.17647058823529413</c:v>
                </c:pt>
                <c:pt idx="78">
                  <c:v>0.17873303167420815</c:v>
                </c:pt>
                <c:pt idx="79">
                  <c:v>0.18099547511312217</c:v>
                </c:pt>
                <c:pt idx="80">
                  <c:v>0.18325791855203619</c:v>
                </c:pt>
                <c:pt idx="81">
                  <c:v>0.18552036199095023</c:v>
                </c:pt>
                <c:pt idx="82">
                  <c:v>0.18778280542986425</c:v>
                </c:pt>
                <c:pt idx="83">
                  <c:v>0.19004524886877827</c:v>
                </c:pt>
                <c:pt idx="84">
                  <c:v>0.19230769230769232</c:v>
                </c:pt>
                <c:pt idx="85">
                  <c:v>0.19457013574660634</c:v>
                </c:pt>
                <c:pt idx="86">
                  <c:v>0.19683257918552036</c:v>
                </c:pt>
                <c:pt idx="87">
                  <c:v>0.19909502262443438</c:v>
                </c:pt>
                <c:pt idx="88">
                  <c:v>0.20135746606334842</c:v>
                </c:pt>
                <c:pt idx="89">
                  <c:v>0.20361990950226244</c:v>
                </c:pt>
                <c:pt idx="90">
                  <c:v>0.20588235294117646</c:v>
                </c:pt>
                <c:pt idx="91">
                  <c:v>0.20814479638009051</c:v>
                </c:pt>
                <c:pt idx="92">
                  <c:v>0.21040723981900453</c:v>
                </c:pt>
                <c:pt idx="93">
                  <c:v>0.21266968325791855</c:v>
                </c:pt>
                <c:pt idx="94">
                  <c:v>0.21493212669683259</c:v>
                </c:pt>
                <c:pt idx="95">
                  <c:v>0.21719457013574661</c:v>
                </c:pt>
                <c:pt idx="96">
                  <c:v>0.21945701357466063</c:v>
                </c:pt>
                <c:pt idx="97">
                  <c:v>0.22171945701357465</c:v>
                </c:pt>
                <c:pt idx="98">
                  <c:v>0.2239819004524887</c:v>
                </c:pt>
                <c:pt idx="99">
                  <c:v>0.22624434389140272</c:v>
                </c:pt>
                <c:pt idx="100">
                  <c:v>0.22850678733031674</c:v>
                </c:pt>
                <c:pt idx="101">
                  <c:v>0.23076923076923078</c:v>
                </c:pt>
                <c:pt idx="102">
                  <c:v>0.2330316742081448</c:v>
                </c:pt>
                <c:pt idx="103">
                  <c:v>0.23529411764705882</c:v>
                </c:pt>
                <c:pt idx="104">
                  <c:v>0.23755656108597284</c:v>
                </c:pt>
                <c:pt idx="105">
                  <c:v>0.23981900452488689</c:v>
                </c:pt>
                <c:pt idx="106">
                  <c:v>0.24208144796380091</c:v>
                </c:pt>
                <c:pt idx="107">
                  <c:v>0.24434389140271492</c:v>
                </c:pt>
                <c:pt idx="108">
                  <c:v>0.24660633484162897</c:v>
                </c:pt>
                <c:pt idx="109">
                  <c:v>0.24886877828054299</c:v>
                </c:pt>
                <c:pt idx="110">
                  <c:v>0.25113122171945701</c:v>
                </c:pt>
                <c:pt idx="111">
                  <c:v>0.25339366515837103</c:v>
                </c:pt>
                <c:pt idx="112">
                  <c:v>0.25565610859728505</c:v>
                </c:pt>
                <c:pt idx="113">
                  <c:v>0.25791855203619912</c:v>
                </c:pt>
                <c:pt idx="114">
                  <c:v>0.26018099547511314</c:v>
                </c:pt>
                <c:pt idx="115">
                  <c:v>0.26244343891402716</c:v>
                </c:pt>
                <c:pt idx="116">
                  <c:v>0.26470588235294118</c:v>
                </c:pt>
                <c:pt idx="117">
                  <c:v>0.2669683257918552</c:v>
                </c:pt>
                <c:pt idx="118">
                  <c:v>0.26923076923076922</c:v>
                </c:pt>
                <c:pt idx="119">
                  <c:v>0.27149321266968324</c:v>
                </c:pt>
                <c:pt idx="120">
                  <c:v>0.27375565610859731</c:v>
                </c:pt>
                <c:pt idx="121">
                  <c:v>0.27601809954751133</c:v>
                </c:pt>
                <c:pt idx="122">
                  <c:v>0.27828054298642535</c:v>
                </c:pt>
                <c:pt idx="123">
                  <c:v>0.28054298642533937</c:v>
                </c:pt>
                <c:pt idx="124">
                  <c:v>0.28280542986425339</c:v>
                </c:pt>
                <c:pt idx="125">
                  <c:v>0.28506787330316741</c:v>
                </c:pt>
                <c:pt idx="126">
                  <c:v>0.28733031674208143</c:v>
                </c:pt>
                <c:pt idx="127">
                  <c:v>0.2895927601809955</c:v>
                </c:pt>
                <c:pt idx="128">
                  <c:v>0.29185520361990952</c:v>
                </c:pt>
                <c:pt idx="129">
                  <c:v>0.29411764705882354</c:v>
                </c:pt>
                <c:pt idx="130">
                  <c:v>0.29638009049773756</c:v>
                </c:pt>
                <c:pt idx="131">
                  <c:v>0.29864253393665158</c:v>
                </c:pt>
                <c:pt idx="132">
                  <c:v>0.3009049773755656</c:v>
                </c:pt>
                <c:pt idx="133">
                  <c:v>0.30316742081447962</c:v>
                </c:pt>
                <c:pt idx="134">
                  <c:v>0.30542986425339369</c:v>
                </c:pt>
                <c:pt idx="135">
                  <c:v>0.30769230769230771</c:v>
                </c:pt>
                <c:pt idx="136">
                  <c:v>0.30995475113122173</c:v>
                </c:pt>
                <c:pt idx="137">
                  <c:v>0.31221719457013575</c:v>
                </c:pt>
                <c:pt idx="138">
                  <c:v>0.31447963800904977</c:v>
                </c:pt>
                <c:pt idx="139">
                  <c:v>0.31674208144796379</c:v>
                </c:pt>
                <c:pt idx="140">
                  <c:v>0.3190045248868778</c:v>
                </c:pt>
                <c:pt idx="141">
                  <c:v>0.32126696832579188</c:v>
                </c:pt>
                <c:pt idx="142">
                  <c:v>0.3235294117647059</c:v>
                </c:pt>
                <c:pt idx="143">
                  <c:v>0.32579185520361992</c:v>
                </c:pt>
                <c:pt idx="144">
                  <c:v>0.32805429864253394</c:v>
                </c:pt>
                <c:pt idx="145">
                  <c:v>0.33031674208144796</c:v>
                </c:pt>
                <c:pt idx="146">
                  <c:v>0.33257918552036198</c:v>
                </c:pt>
                <c:pt idx="147">
                  <c:v>0.33484162895927599</c:v>
                </c:pt>
                <c:pt idx="148">
                  <c:v>0.33710407239819007</c:v>
                </c:pt>
                <c:pt idx="149">
                  <c:v>0.33936651583710409</c:v>
                </c:pt>
                <c:pt idx="150">
                  <c:v>0.34162895927601811</c:v>
                </c:pt>
                <c:pt idx="151">
                  <c:v>0.34389140271493213</c:v>
                </c:pt>
                <c:pt idx="152">
                  <c:v>0.34615384615384615</c:v>
                </c:pt>
                <c:pt idx="153">
                  <c:v>0.34841628959276016</c:v>
                </c:pt>
                <c:pt idx="154">
                  <c:v>0.35067873303167418</c:v>
                </c:pt>
                <c:pt idx="155">
                  <c:v>0.35294117647058826</c:v>
                </c:pt>
                <c:pt idx="156">
                  <c:v>0.35520361990950228</c:v>
                </c:pt>
                <c:pt idx="157">
                  <c:v>0.3574660633484163</c:v>
                </c:pt>
                <c:pt idx="158">
                  <c:v>0.35972850678733032</c:v>
                </c:pt>
                <c:pt idx="159">
                  <c:v>0.36199095022624433</c:v>
                </c:pt>
                <c:pt idx="160">
                  <c:v>0.36425339366515835</c:v>
                </c:pt>
                <c:pt idx="161">
                  <c:v>0.36651583710407237</c:v>
                </c:pt>
                <c:pt idx="162">
                  <c:v>0.36877828054298645</c:v>
                </c:pt>
                <c:pt idx="163">
                  <c:v>0.37104072398190047</c:v>
                </c:pt>
                <c:pt idx="164">
                  <c:v>0.37330316742081449</c:v>
                </c:pt>
                <c:pt idx="165">
                  <c:v>0.3755656108597285</c:v>
                </c:pt>
                <c:pt idx="166">
                  <c:v>0.37782805429864252</c:v>
                </c:pt>
                <c:pt idx="167">
                  <c:v>0.38009049773755654</c:v>
                </c:pt>
                <c:pt idx="168">
                  <c:v>0.38235294117647056</c:v>
                </c:pt>
                <c:pt idx="169">
                  <c:v>0.38461538461538464</c:v>
                </c:pt>
                <c:pt idx="170">
                  <c:v>0.38687782805429866</c:v>
                </c:pt>
                <c:pt idx="171">
                  <c:v>0.38914027149321267</c:v>
                </c:pt>
                <c:pt idx="172">
                  <c:v>0.39140271493212669</c:v>
                </c:pt>
                <c:pt idx="173">
                  <c:v>0.39366515837104071</c:v>
                </c:pt>
                <c:pt idx="174">
                  <c:v>0.39592760180995473</c:v>
                </c:pt>
                <c:pt idx="175">
                  <c:v>0.39819004524886875</c:v>
                </c:pt>
                <c:pt idx="176">
                  <c:v>0.40045248868778283</c:v>
                </c:pt>
                <c:pt idx="177">
                  <c:v>0.40271493212669685</c:v>
                </c:pt>
                <c:pt idx="178">
                  <c:v>0.40497737556561086</c:v>
                </c:pt>
                <c:pt idx="179">
                  <c:v>0.40723981900452488</c:v>
                </c:pt>
                <c:pt idx="180">
                  <c:v>0.4095022624434389</c:v>
                </c:pt>
                <c:pt idx="181">
                  <c:v>0.41176470588235292</c:v>
                </c:pt>
                <c:pt idx="182">
                  <c:v>0.41402714932126694</c:v>
                </c:pt>
                <c:pt idx="183">
                  <c:v>0.41628959276018102</c:v>
                </c:pt>
                <c:pt idx="184">
                  <c:v>0.41855203619909503</c:v>
                </c:pt>
                <c:pt idx="185">
                  <c:v>0.42081447963800905</c:v>
                </c:pt>
                <c:pt idx="186">
                  <c:v>0.42307692307692307</c:v>
                </c:pt>
                <c:pt idx="187">
                  <c:v>0.42533936651583709</c:v>
                </c:pt>
                <c:pt idx="188">
                  <c:v>0.42760180995475111</c:v>
                </c:pt>
                <c:pt idx="189">
                  <c:v>0.42986425339366519</c:v>
                </c:pt>
                <c:pt idx="190">
                  <c:v>0.4321266968325792</c:v>
                </c:pt>
                <c:pt idx="191">
                  <c:v>0.43438914027149322</c:v>
                </c:pt>
                <c:pt idx="192">
                  <c:v>0.43665158371040724</c:v>
                </c:pt>
                <c:pt idx="193">
                  <c:v>0.43891402714932126</c:v>
                </c:pt>
                <c:pt idx="194">
                  <c:v>0.44117647058823528</c:v>
                </c:pt>
                <c:pt idx="195">
                  <c:v>0.4434389140271493</c:v>
                </c:pt>
                <c:pt idx="196">
                  <c:v>0.44570135746606337</c:v>
                </c:pt>
                <c:pt idx="197">
                  <c:v>0.44796380090497739</c:v>
                </c:pt>
                <c:pt idx="198">
                  <c:v>0.45022624434389141</c:v>
                </c:pt>
                <c:pt idx="199">
                  <c:v>0.45248868778280543</c:v>
                </c:pt>
                <c:pt idx="200">
                  <c:v>0.45475113122171945</c:v>
                </c:pt>
                <c:pt idx="201">
                  <c:v>0.45701357466063347</c:v>
                </c:pt>
                <c:pt idx="202">
                  <c:v>0.45927601809954749</c:v>
                </c:pt>
                <c:pt idx="203">
                  <c:v>0.46153846153846156</c:v>
                </c:pt>
                <c:pt idx="204">
                  <c:v>0.46380090497737558</c:v>
                </c:pt>
                <c:pt idx="205">
                  <c:v>0.4660633484162896</c:v>
                </c:pt>
                <c:pt idx="206">
                  <c:v>0.46832579185520362</c:v>
                </c:pt>
                <c:pt idx="207">
                  <c:v>0.47058823529411764</c:v>
                </c:pt>
                <c:pt idx="208">
                  <c:v>0.47285067873303166</c:v>
                </c:pt>
                <c:pt idx="209">
                  <c:v>0.47511312217194568</c:v>
                </c:pt>
                <c:pt idx="210">
                  <c:v>0.47737556561085975</c:v>
                </c:pt>
                <c:pt idx="211">
                  <c:v>0.47963800904977377</c:v>
                </c:pt>
                <c:pt idx="212">
                  <c:v>0.48190045248868779</c:v>
                </c:pt>
                <c:pt idx="213">
                  <c:v>0.48416289592760181</c:v>
                </c:pt>
                <c:pt idx="214">
                  <c:v>0.48642533936651583</c:v>
                </c:pt>
                <c:pt idx="215">
                  <c:v>0.48868778280542985</c:v>
                </c:pt>
                <c:pt idx="216">
                  <c:v>0.49095022624434387</c:v>
                </c:pt>
                <c:pt idx="217">
                  <c:v>0.49321266968325794</c:v>
                </c:pt>
                <c:pt idx="218">
                  <c:v>0.49547511312217196</c:v>
                </c:pt>
                <c:pt idx="219">
                  <c:v>0.49773755656108598</c:v>
                </c:pt>
                <c:pt idx="220">
                  <c:v>0.5</c:v>
                </c:pt>
                <c:pt idx="221">
                  <c:v>0.50226244343891402</c:v>
                </c:pt>
                <c:pt idx="222">
                  <c:v>0.50452488687782804</c:v>
                </c:pt>
                <c:pt idx="223">
                  <c:v>0.50678733031674206</c:v>
                </c:pt>
                <c:pt idx="224">
                  <c:v>0.50904977375565608</c:v>
                </c:pt>
                <c:pt idx="225">
                  <c:v>0.5113122171945701</c:v>
                </c:pt>
                <c:pt idx="226">
                  <c:v>0.51357466063348411</c:v>
                </c:pt>
                <c:pt idx="227">
                  <c:v>0.51583710407239824</c:v>
                </c:pt>
                <c:pt idx="228">
                  <c:v>0.51809954751131226</c:v>
                </c:pt>
                <c:pt idx="229">
                  <c:v>0.52036199095022628</c:v>
                </c:pt>
                <c:pt idx="230">
                  <c:v>0.5226244343891403</c:v>
                </c:pt>
                <c:pt idx="231">
                  <c:v>0.52488687782805432</c:v>
                </c:pt>
                <c:pt idx="232">
                  <c:v>0.52714932126696834</c:v>
                </c:pt>
                <c:pt idx="233">
                  <c:v>0.52941176470588236</c:v>
                </c:pt>
                <c:pt idx="234">
                  <c:v>0.53167420814479638</c:v>
                </c:pt>
                <c:pt idx="235">
                  <c:v>0.5339366515837104</c:v>
                </c:pt>
                <c:pt idx="236">
                  <c:v>0.53619909502262442</c:v>
                </c:pt>
                <c:pt idx="237">
                  <c:v>0.53846153846153844</c:v>
                </c:pt>
                <c:pt idx="238">
                  <c:v>0.54072398190045246</c:v>
                </c:pt>
                <c:pt idx="239">
                  <c:v>0.54298642533936647</c:v>
                </c:pt>
                <c:pt idx="240">
                  <c:v>0.54524886877828049</c:v>
                </c:pt>
                <c:pt idx="241">
                  <c:v>0.54751131221719462</c:v>
                </c:pt>
                <c:pt idx="242">
                  <c:v>0.54977375565610864</c:v>
                </c:pt>
                <c:pt idx="243">
                  <c:v>0.55203619909502266</c:v>
                </c:pt>
                <c:pt idx="244">
                  <c:v>0.55429864253393668</c:v>
                </c:pt>
                <c:pt idx="245">
                  <c:v>0.5565610859728507</c:v>
                </c:pt>
                <c:pt idx="246">
                  <c:v>0.55882352941176472</c:v>
                </c:pt>
                <c:pt idx="247">
                  <c:v>0.56108597285067874</c:v>
                </c:pt>
                <c:pt idx="248">
                  <c:v>0.56334841628959276</c:v>
                </c:pt>
                <c:pt idx="249">
                  <c:v>0.56561085972850678</c:v>
                </c:pt>
                <c:pt idx="250">
                  <c:v>0.5678733031674208</c:v>
                </c:pt>
                <c:pt idx="251">
                  <c:v>0.57013574660633481</c:v>
                </c:pt>
                <c:pt idx="252">
                  <c:v>0.57239819004524883</c:v>
                </c:pt>
                <c:pt idx="253">
                  <c:v>0.57466063348416285</c:v>
                </c:pt>
                <c:pt idx="254">
                  <c:v>0.57692307692307687</c:v>
                </c:pt>
                <c:pt idx="255">
                  <c:v>0.579185520361991</c:v>
                </c:pt>
                <c:pt idx="256">
                  <c:v>0.58144796380090502</c:v>
                </c:pt>
                <c:pt idx="257">
                  <c:v>0.58371040723981904</c:v>
                </c:pt>
                <c:pt idx="258">
                  <c:v>0.58597285067873306</c:v>
                </c:pt>
                <c:pt idx="259">
                  <c:v>0.58823529411764708</c:v>
                </c:pt>
                <c:pt idx="260">
                  <c:v>0.5904977375565611</c:v>
                </c:pt>
                <c:pt idx="261">
                  <c:v>0.59276018099547512</c:v>
                </c:pt>
                <c:pt idx="262">
                  <c:v>0.59502262443438914</c:v>
                </c:pt>
                <c:pt idx="263">
                  <c:v>0.59728506787330315</c:v>
                </c:pt>
                <c:pt idx="264">
                  <c:v>0.59954751131221717</c:v>
                </c:pt>
                <c:pt idx="265">
                  <c:v>0.60180995475113119</c:v>
                </c:pt>
                <c:pt idx="266">
                  <c:v>0.60407239819004521</c:v>
                </c:pt>
                <c:pt idx="267">
                  <c:v>0.60633484162895923</c:v>
                </c:pt>
                <c:pt idx="268">
                  <c:v>0.60859728506787325</c:v>
                </c:pt>
                <c:pt idx="269">
                  <c:v>0.61085972850678738</c:v>
                </c:pt>
                <c:pt idx="270">
                  <c:v>0.6131221719457014</c:v>
                </c:pt>
                <c:pt idx="271">
                  <c:v>0.61538461538461542</c:v>
                </c:pt>
                <c:pt idx="272">
                  <c:v>0.61764705882352944</c:v>
                </c:pt>
                <c:pt idx="273">
                  <c:v>0.61990950226244346</c:v>
                </c:pt>
                <c:pt idx="274">
                  <c:v>0.62217194570135748</c:v>
                </c:pt>
                <c:pt idx="275">
                  <c:v>0.6244343891402715</c:v>
                </c:pt>
                <c:pt idx="276">
                  <c:v>0.62669683257918551</c:v>
                </c:pt>
                <c:pt idx="277">
                  <c:v>0.62895927601809953</c:v>
                </c:pt>
                <c:pt idx="278">
                  <c:v>0.63122171945701355</c:v>
                </c:pt>
                <c:pt idx="279">
                  <c:v>0.63348416289592757</c:v>
                </c:pt>
                <c:pt idx="280">
                  <c:v>0.63574660633484159</c:v>
                </c:pt>
                <c:pt idx="281">
                  <c:v>0.63800904977375561</c:v>
                </c:pt>
                <c:pt idx="282">
                  <c:v>0.64027149321266963</c:v>
                </c:pt>
                <c:pt idx="283">
                  <c:v>0.64253393665158376</c:v>
                </c:pt>
                <c:pt idx="284">
                  <c:v>0.64479638009049778</c:v>
                </c:pt>
                <c:pt idx="285">
                  <c:v>0.6470588235294118</c:v>
                </c:pt>
                <c:pt idx="286">
                  <c:v>0.64932126696832582</c:v>
                </c:pt>
                <c:pt idx="287">
                  <c:v>0.65158371040723984</c:v>
                </c:pt>
                <c:pt idx="288">
                  <c:v>0.65384615384615385</c:v>
                </c:pt>
                <c:pt idx="289">
                  <c:v>0.65610859728506787</c:v>
                </c:pt>
                <c:pt idx="290">
                  <c:v>0.65837104072398189</c:v>
                </c:pt>
                <c:pt idx="291">
                  <c:v>0.66063348416289591</c:v>
                </c:pt>
                <c:pt idx="292">
                  <c:v>0.66289592760180993</c:v>
                </c:pt>
                <c:pt idx="293">
                  <c:v>0.66515837104072395</c:v>
                </c:pt>
                <c:pt idx="294">
                  <c:v>0.66742081447963797</c:v>
                </c:pt>
                <c:pt idx="295">
                  <c:v>0.66968325791855199</c:v>
                </c:pt>
                <c:pt idx="296">
                  <c:v>0.67194570135746612</c:v>
                </c:pt>
                <c:pt idx="297">
                  <c:v>0.67420814479638014</c:v>
                </c:pt>
                <c:pt idx="298">
                  <c:v>0.67647058823529416</c:v>
                </c:pt>
                <c:pt idx="299">
                  <c:v>0.67873303167420818</c:v>
                </c:pt>
                <c:pt idx="300">
                  <c:v>0.6809954751131222</c:v>
                </c:pt>
                <c:pt idx="301">
                  <c:v>0.68325791855203621</c:v>
                </c:pt>
                <c:pt idx="302">
                  <c:v>0.68552036199095023</c:v>
                </c:pt>
                <c:pt idx="303">
                  <c:v>0.68778280542986425</c:v>
                </c:pt>
                <c:pt idx="304">
                  <c:v>0.69004524886877827</c:v>
                </c:pt>
                <c:pt idx="305">
                  <c:v>0.69230769230769229</c:v>
                </c:pt>
                <c:pt idx="306">
                  <c:v>0.69457013574660631</c:v>
                </c:pt>
                <c:pt idx="307">
                  <c:v>0.69683257918552033</c:v>
                </c:pt>
                <c:pt idx="308">
                  <c:v>0.69909502262443435</c:v>
                </c:pt>
                <c:pt idx="309">
                  <c:v>0.70135746606334837</c:v>
                </c:pt>
                <c:pt idx="310">
                  <c:v>0.7036199095022625</c:v>
                </c:pt>
                <c:pt idx="311">
                  <c:v>0.70588235294117652</c:v>
                </c:pt>
                <c:pt idx="312">
                  <c:v>0.70814479638009054</c:v>
                </c:pt>
                <c:pt idx="313">
                  <c:v>0.71040723981900455</c:v>
                </c:pt>
                <c:pt idx="314">
                  <c:v>0.71266968325791857</c:v>
                </c:pt>
                <c:pt idx="315">
                  <c:v>0.71493212669683259</c:v>
                </c:pt>
                <c:pt idx="316">
                  <c:v>0.71719457013574661</c:v>
                </c:pt>
                <c:pt idx="317">
                  <c:v>0.71945701357466063</c:v>
                </c:pt>
                <c:pt idx="318">
                  <c:v>0.72171945701357465</c:v>
                </c:pt>
                <c:pt idx="319">
                  <c:v>0.72398190045248867</c:v>
                </c:pt>
                <c:pt idx="320">
                  <c:v>0.72624434389140269</c:v>
                </c:pt>
                <c:pt idx="321">
                  <c:v>0.72850678733031671</c:v>
                </c:pt>
                <c:pt idx="322">
                  <c:v>0.73076923076923073</c:v>
                </c:pt>
                <c:pt idx="323">
                  <c:v>0.73303167420814475</c:v>
                </c:pt>
                <c:pt idx="324">
                  <c:v>0.73529411764705888</c:v>
                </c:pt>
                <c:pt idx="325">
                  <c:v>0.73755656108597289</c:v>
                </c:pt>
                <c:pt idx="326">
                  <c:v>0.73981900452488691</c:v>
                </c:pt>
                <c:pt idx="327">
                  <c:v>0.74208144796380093</c:v>
                </c:pt>
                <c:pt idx="328">
                  <c:v>0.74434389140271495</c:v>
                </c:pt>
                <c:pt idx="329">
                  <c:v>0.74660633484162897</c:v>
                </c:pt>
                <c:pt idx="330">
                  <c:v>0.74886877828054299</c:v>
                </c:pt>
                <c:pt idx="331">
                  <c:v>0.75113122171945701</c:v>
                </c:pt>
                <c:pt idx="332">
                  <c:v>0.75339366515837103</c:v>
                </c:pt>
                <c:pt idx="333">
                  <c:v>0.75565610859728505</c:v>
                </c:pt>
                <c:pt idx="334">
                  <c:v>0.75791855203619907</c:v>
                </c:pt>
                <c:pt idx="335">
                  <c:v>0.76018099547511309</c:v>
                </c:pt>
                <c:pt idx="336">
                  <c:v>0.76244343891402711</c:v>
                </c:pt>
                <c:pt idx="337">
                  <c:v>0.76470588235294112</c:v>
                </c:pt>
                <c:pt idx="338">
                  <c:v>0.76696832579185525</c:v>
                </c:pt>
                <c:pt idx="339">
                  <c:v>0.76923076923076927</c:v>
                </c:pt>
                <c:pt idx="340">
                  <c:v>0.77149321266968329</c:v>
                </c:pt>
                <c:pt idx="341">
                  <c:v>0.77375565610859731</c:v>
                </c:pt>
                <c:pt idx="342">
                  <c:v>0.77601809954751133</c:v>
                </c:pt>
                <c:pt idx="343">
                  <c:v>0.77828054298642535</c:v>
                </c:pt>
                <c:pt idx="344">
                  <c:v>0.78054298642533937</c:v>
                </c:pt>
                <c:pt idx="345">
                  <c:v>0.78280542986425339</c:v>
                </c:pt>
                <c:pt idx="346">
                  <c:v>0.78506787330316741</c:v>
                </c:pt>
                <c:pt idx="347">
                  <c:v>0.78733031674208143</c:v>
                </c:pt>
                <c:pt idx="348">
                  <c:v>0.78959276018099545</c:v>
                </c:pt>
                <c:pt idx="349">
                  <c:v>0.79185520361990946</c:v>
                </c:pt>
                <c:pt idx="350">
                  <c:v>0.79411764705882348</c:v>
                </c:pt>
                <c:pt idx="351">
                  <c:v>0.7963800904977375</c:v>
                </c:pt>
                <c:pt idx="352">
                  <c:v>0.79864253393665163</c:v>
                </c:pt>
                <c:pt idx="353">
                  <c:v>0.80090497737556565</c:v>
                </c:pt>
                <c:pt idx="354">
                  <c:v>0.80316742081447967</c:v>
                </c:pt>
                <c:pt idx="355">
                  <c:v>0.80542986425339369</c:v>
                </c:pt>
                <c:pt idx="356">
                  <c:v>0.80769230769230771</c:v>
                </c:pt>
                <c:pt idx="357">
                  <c:v>0.80995475113122173</c:v>
                </c:pt>
                <c:pt idx="358">
                  <c:v>0.81221719457013575</c:v>
                </c:pt>
                <c:pt idx="359">
                  <c:v>0.81447963800904977</c:v>
                </c:pt>
                <c:pt idx="360">
                  <c:v>0.81674208144796379</c:v>
                </c:pt>
                <c:pt idx="361">
                  <c:v>0.8190045248868778</c:v>
                </c:pt>
                <c:pt idx="362">
                  <c:v>0.82126696832579182</c:v>
                </c:pt>
                <c:pt idx="363">
                  <c:v>0.82352941176470584</c:v>
                </c:pt>
                <c:pt idx="364">
                  <c:v>0.82579185520361986</c:v>
                </c:pt>
                <c:pt idx="365">
                  <c:v>0.82805429864253388</c:v>
                </c:pt>
                <c:pt idx="366">
                  <c:v>0.83031674208144801</c:v>
                </c:pt>
                <c:pt idx="367">
                  <c:v>0.83257918552036203</c:v>
                </c:pt>
                <c:pt idx="368">
                  <c:v>0.83484162895927605</c:v>
                </c:pt>
                <c:pt idx="369">
                  <c:v>0.83710407239819007</c:v>
                </c:pt>
                <c:pt idx="370">
                  <c:v>0.83936651583710409</c:v>
                </c:pt>
                <c:pt idx="371">
                  <c:v>0.84162895927601811</c:v>
                </c:pt>
                <c:pt idx="372">
                  <c:v>0.84389140271493213</c:v>
                </c:pt>
                <c:pt idx="373">
                  <c:v>0.84615384615384615</c:v>
                </c:pt>
                <c:pt idx="374">
                  <c:v>0.84841628959276016</c:v>
                </c:pt>
                <c:pt idx="375">
                  <c:v>0.85067873303167418</c:v>
                </c:pt>
                <c:pt idx="376">
                  <c:v>0.8529411764705882</c:v>
                </c:pt>
                <c:pt idx="377">
                  <c:v>0.85520361990950222</c:v>
                </c:pt>
                <c:pt idx="378">
                  <c:v>0.85746606334841624</c:v>
                </c:pt>
                <c:pt idx="379">
                  <c:v>0.85972850678733037</c:v>
                </c:pt>
                <c:pt idx="380">
                  <c:v>0.86199095022624439</c:v>
                </c:pt>
                <c:pt idx="381">
                  <c:v>0.86425339366515841</c:v>
                </c:pt>
                <c:pt idx="382">
                  <c:v>0.86651583710407243</c:v>
                </c:pt>
                <c:pt idx="383">
                  <c:v>0.86877828054298645</c:v>
                </c:pt>
                <c:pt idx="384">
                  <c:v>0.87104072398190047</c:v>
                </c:pt>
                <c:pt idx="385">
                  <c:v>0.87330316742081449</c:v>
                </c:pt>
                <c:pt idx="386">
                  <c:v>0.8755656108597285</c:v>
                </c:pt>
                <c:pt idx="387">
                  <c:v>0.87782805429864252</c:v>
                </c:pt>
                <c:pt idx="388">
                  <c:v>0.88009049773755654</c:v>
                </c:pt>
                <c:pt idx="389">
                  <c:v>0.88235294117647056</c:v>
                </c:pt>
                <c:pt idx="390">
                  <c:v>0.88461538461538458</c:v>
                </c:pt>
                <c:pt idx="391">
                  <c:v>0.8868778280542986</c:v>
                </c:pt>
                <c:pt idx="392">
                  <c:v>0.88914027149321262</c:v>
                </c:pt>
                <c:pt idx="393">
                  <c:v>0.89140271493212675</c:v>
                </c:pt>
                <c:pt idx="394">
                  <c:v>0.89366515837104077</c:v>
                </c:pt>
                <c:pt idx="395">
                  <c:v>0.89592760180995479</c:v>
                </c:pt>
                <c:pt idx="396">
                  <c:v>0.89819004524886881</c:v>
                </c:pt>
                <c:pt idx="397">
                  <c:v>0.90045248868778283</c:v>
                </c:pt>
                <c:pt idx="398">
                  <c:v>0.90271493212669685</c:v>
                </c:pt>
                <c:pt idx="399">
                  <c:v>0.90497737556561086</c:v>
                </c:pt>
                <c:pt idx="400">
                  <c:v>0.90723981900452488</c:v>
                </c:pt>
                <c:pt idx="401">
                  <c:v>0.9095022624434389</c:v>
                </c:pt>
                <c:pt idx="402">
                  <c:v>0.91176470588235292</c:v>
                </c:pt>
                <c:pt idx="403">
                  <c:v>0.91402714932126694</c:v>
                </c:pt>
                <c:pt idx="404">
                  <c:v>0.91628959276018096</c:v>
                </c:pt>
                <c:pt idx="405">
                  <c:v>0.91855203619909498</c:v>
                </c:pt>
                <c:pt idx="406">
                  <c:v>0.920814479638009</c:v>
                </c:pt>
                <c:pt idx="407">
                  <c:v>0.92307692307692313</c:v>
                </c:pt>
                <c:pt idx="408">
                  <c:v>0.92533936651583715</c:v>
                </c:pt>
                <c:pt idx="409">
                  <c:v>0.92760180995475117</c:v>
                </c:pt>
                <c:pt idx="410">
                  <c:v>0.92986425339366519</c:v>
                </c:pt>
                <c:pt idx="411">
                  <c:v>0.9321266968325792</c:v>
                </c:pt>
                <c:pt idx="412">
                  <c:v>0.93438914027149322</c:v>
                </c:pt>
                <c:pt idx="413">
                  <c:v>0.93665158371040724</c:v>
                </c:pt>
                <c:pt idx="414">
                  <c:v>0.93891402714932126</c:v>
                </c:pt>
                <c:pt idx="415">
                  <c:v>0.94117647058823528</c:v>
                </c:pt>
                <c:pt idx="416">
                  <c:v>0.9434389140271493</c:v>
                </c:pt>
                <c:pt idx="417">
                  <c:v>0.94570135746606332</c:v>
                </c:pt>
                <c:pt idx="418">
                  <c:v>0.94796380090497734</c:v>
                </c:pt>
                <c:pt idx="419">
                  <c:v>0.95022624434389136</c:v>
                </c:pt>
                <c:pt idx="420">
                  <c:v>0.95248868778280538</c:v>
                </c:pt>
                <c:pt idx="421">
                  <c:v>0.95475113122171951</c:v>
                </c:pt>
                <c:pt idx="422">
                  <c:v>0.95701357466063353</c:v>
                </c:pt>
                <c:pt idx="423">
                  <c:v>0.95927601809954754</c:v>
                </c:pt>
                <c:pt idx="424">
                  <c:v>0.96153846153846156</c:v>
                </c:pt>
                <c:pt idx="425">
                  <c:v>0.96380090497737558</c:v>
                </c:pt>
                <c:pt idx="426">
                  <c:v>0.9660633484162896</c:v>
                </c:pt>
                <c:pt idx="427">
                  <c:v>0.96832579185520362</c:v>
                </c:pt>
                <c:pt idx="428">
                  <c:v>0.97058823529411764</c:v>
                </c:pt>
                <c:pt idx="429">
                  <c:v>0.97285067873303166</c:v>
                </c:pt>
                <c:pt idx="430">
                  <c:v>0.97511312217194568</c:v>
                </c:pt>
                <c:pt idx="431">
                  <c:v>0.9773755656108597</c:v>
                </c:pt>
                <c:pt idx="432">
                  <c:v>0.97963800904977372</c:v>
                </c:pt>
                <c:pt idx="433">
                  <c:v>0.98190045248868774</c:v>
                </c:pt>
                <c:pt idx="434">
                  <c:v>0.98416289592760176</c:v>
                </c:pt>
                <c:pt idx="435">
                  <c:v>0.98642533936651589</c:v>
                </c:pt>
                <c:pt idx="436">
                  <c:v>0.9886877828054299</c:v>
                </c:pt>
                <c:pt idx="437">
                  <c:v>0.99095022624434392</c:v>
                </c:pt>
                <c:pt idx="438">
                  <c:v>0.99321266968325794</c:v>
                </c:pt>
                <c:pt idx="439">
                  <c:v>0.99547511312217196</c:v>
                </c:pt>
                <c:pt idx="440">
                  <c:v>0.99773755656108598</c:v>
                </c:pt>
                <c:pt idx="441">
                  <c:v>1</c:v>
                </c:pt>
              </c:numCache>
            </c:numRef>
          </c:cat>
          <c:val>
            <c:numRef>
              <c:f>'Data F6'!$D$6:$D$447</c:f>
              <c:numCache>
                <c:formatCode>0%</c:formatCode>
                <c:ptCount val="442"/>
                <c:pt idx="0">
                  <c:v>0.15424229483414417</c:v>
                </c:pt>
                <c:pt idx="1">
                  <c:v>0.20935398237191485</c:v>
                </c:pt>
                <c:pt idx="2">
                  <c:v>0.26270491311934141</c:v>
                </c:pt>
                <c:pt idx="3">
                  <c:v>0.31253433028607974</c:v>
                </c:pt>
                <c:pt idx="4">
                  <c:v>0.3562010986866137</c:v>
                </c:pt>
                <c:pt idx="5">
                  <c:v>0.39546597511128739</c:v>
                </c:pt>
                <c:pt idx="6">
                  <c:v>0.43015288388106637</c:v>
                </c:pt>
                <c:pt idx="7">
                  <c:v>0.4577967654894689</c:v>
                </c:pt>
                <c:pt idx="8">
                  <c:v>0.48051052808490796</c:v>
                </c:pt>
                <c:pt idx="9">
                  <c:v>0.50093530685289966</c:v>
                </c:pt>
                <c:pt idx="10">
                  <c:v>0.51806747042294787</c:v>
                </c:pt>
                <c:pt idx="11">
                  <c:v>0.53468901452379625</c:v>
                </c:pt>
                <c:pt idx="12">
                  <c:v>0.54896875209348694</c:v>
                </c:pt>
                <c:pt idx="13">
                  <c:v>0.56280830046559172</c:v>
                </c:pt>
                <c:pt idx="14">
                  <c:v>0.57641895045495173</c:v>
                </c:pt>
                <c:pt idx="15">
                  <c:v>0.58978309449366351</c:v>
                </c:pt>
                <c:pt idx="16">
                  <c:v>0.6024077206804308</c:v>
                </c:pt>
                <c:pt idx="17">
                  <c:v>0.6148914863239705</c:v>
                </c:pt>
                <c:pt idx="18">
                  <c:v>0.62674137952298636</c:v>
                </c:pt>
                <c:pt idx="19">
                  <c:v>0.63804543811699554</c:v>
                </c:pt>
                <c:pt idx="20">
                  <c:v>0.64927906643939093</c:v>
                </c:pt>
                <c:pt idx="21">
                  <c:v>0.66024858124323471</c:v>
                </c:pt>
                <c:pt idx="22">
                  <c:v>0.6708835522569131</c:v>
                </c:pt>
                <c:pt idx="23">
                  <c:v>0.68123680218413651</c:v>
                </c:pt>
                <c:pt idx="24">
                  <c:v>0.69151962183974613</c:v>
                </c:pt>
                <c:pt idx="25">
                  <c:v>0.70108053121131464</c:v>
                </c:pt>
                <c:pt idx="26">
                  <c:v>0.71006039084206962</c:v>
                </c:pt>
                <c:pt idx="27">
                  <c:v>0.71884656722588669</c:v>
                </c:pt>
                <c:pt idx="28">
                  <c:v>0.72717494684421435</c:v>
                </c:pt>
                <c:pt idx="29">
                  <c:v>0.73509835240076282</c:v>
                </c:pt>
                <c:pt idx="30">
                  <c:v>0.74247592335230461</c:v>
                </c:pt>
                <c:pt idx="31">
                  <c:v>0.74971263376061892</c:v>
                </c:pt>
                <c:pt idx="32">
                  <c:v>0.75686130632941606</c:v>
                </c:pt>
                <c:pt idx="33">
                  <c:v>0.76378108051546845</c:v>
                </c:pt>
                <c:pt idx="34">
                  <c:v>0.77048956388667955</c:v>
                </c:pt>
                <c:pt idx="35">
                  <c:v>0.77702197157885622</c:v>
                </c:pt>
                <c:pt idx="36">
                  <c:v>0.78355437927103289</c:v>
                </c:pt>
                <c:pt idx="37">
                  <c:v>0.78996353398788544</c:v>
                </c:pt>
                <c:pt idx="38">
                  <c:v>0.79570360112440719</c:v>
                </c:pt>
                <c:pt idx="39">
                  <c:v>0.80137323798931526</c:v>
                </c:pt>
                <c:pt idx="40">
                  <c:v>0.80688440674309236</c:v>
                </c:pt>
                <c:pt idx="41">
                  <c:v>0.81223710738573851</c:v>
                </c:pt>
                <c:pt idx="42">
                  <c:v>0.81744894748515706</c:v>
                </c:pt>
                <c:pt idx="43">
                  <c:v>0.8222734210906999</c:v>
                </c:pt>
                <c:pt idx="44">
                  <c:v>0.82695703415301525</c:v>
                </c:pt>
                <c:pt idx="45">
                  <c:v>0.83134131856097204</c:v>
                </c:pt>
                <c:pt idx="46">
                  <c:v>0.83570799540102547</c:v>
                </c:pt>
                <c:pt idx="47">
                  <c:v>0.8400042419694651</c:v>
                </c:pt>
                <c:pt idx="48">
                  <c:v>0.84410680529096693</c:v>
                </c:pt>
                <c:pt idx="49">
                  <c:v>0.84794525509391705</c:v>
                </c:pt>
                <c:pt idx="50">
                  <c:v>0.8517660973289638</c:v>
                </c:pt>
                <c:pt idx="51">
                  <c:v>0.8555517244282036</c:v>
                </c:pt>
                <c:pt idx="52">
                  <c:v>0.85928452882373307</c:v>
                </c:pt>
                <c:pt idx="53">
                  <c:v>0.86301733321926255</c:v>
                </c:pt>
                <c:pt idx="54">
                  <c:v>0.86659166950366107</c:v>
                </c:pt>
                <c:pt idx="55">
                  <c:v>0.87011318308434926</c:v>
                </c:pt>
                <c:pt idx="56">
                  <c:v>0.87361708909713409</c:v>
                </c:pt>
                <c:pt idx="57">
                  <c:v>0.87703295727040165</c:v>
                </c:pt>
                <c:pt idx="58">
                  <c:v>0.88043121787576584</c:v>
                </c:pt>
                <c:pt idx="59">
                  <c:v>0.88379426334532307</c:v>
                </c:pt>
                <c:pt idx="60">
                  <c:v>0.88699884070374935</c:v>
                </c:pt>
                <c:pt idx="61">
                  <c:v>0.89018581049427215</c:v>
                </c:pt>
                <c:pt idx="62">
                  <c:v>0.89323191974156746</c:v>
                </c:pt>
                <c:pt idx="63">
                  <c:v>0.89615477601353866</c:v>
                </c:pt>
                <c:pt idx="64">
                  <c:v>0.89907763228550985</c:v>
                </c:pt>
                <c:pt idx="65">
                  <c:v>0.90196527342167421</c:v>
                </c:pt>
                <c:pt idx="66">
                  <c:v>0.90478248428622476</c:v>
                </c:pt>
                <c:pt idx="67">
                  <c:v>0.90756448001496848</c:v>
                </c:pt>
                <c:pt idx="68">
                  <c:v>0.91034647574371219</c:v>
                </c:pt>
                <c:pt idx="69">
                  <c:v>0.91305804120084211</c:v>
                </c:pt>
                <c:pt idx="70">
                  <c:v>0.9157167839542617</c:v>
                </c:pt>
                <c:pt idx="71">
                  <c:v>0.91821705859655034</c:v>
                </c:pt>
                <c:pt idx="72">
                  <c:v>0.92064690296722518</c:v>
                </c:pt>
                <c:pt idx="73">
                  <c:v>0.92304153220209317</c:v>
                </c:pt>
                <c:pt idx="74">
                  <c:v>0.92541855386905769</c:v>
                </c:pt>
                <c:pt idx="75">
                  <c:v>0.92776036040021537</c:v>
                </c:pt>
                <c:pt idx="76">
                  <c:v>0.93008455936346957</c:v>
                </c:pt>
                <c:pt idx="77">
                  <c:v>0.93233832805511008</c:v>
                </c:pt>
                <c:pt idx="78">
                  <c:v>0.93459209674675059</c:v>
                </c:pt>
                <c:pt idx="79">
                  <c:v>0.93679304273468078</c:v>
                </c:pt>
                <c:pt idx="80">
                  <c:v>0.93894116601890065</c:v>
                </c:pt>
                <c:pt idx="81">
                  <c:v>0.94107168173521705</c:v>
                </c:pt>
                <c:pt idx="82">
                  <c:v>0.94318458988362996</c:v>
                </c:pt>
                <c:pt idx="83">
                  <c:v>0.94529749803204288</c:v>
                </c:pt>
                <c:pt idx="84">
                  <c:v>0.94739279861255232</c:v>
                </c:pt>
                <c:pt idx="85">
                  <c:v>0.9494704916251584</c:v>
                </c:pt>
                <c:pt idx="86">
                  <c:v>0.95153057706986099</c:v>
                </c:pt>
                <c:pt idx="87">
                  <c:v>0.95353783981085327</c:v>
                </c:pt>
                <c:pt idx="88">
                  <c:v>0.95552749498394207</c:v>
                </c:pt>
                <c:pt idx="89">
                  <c:v>0.95744671988541719</c:v>
                </c:pt>
                <c:pt idx="90">
                  <c:v>0.95934833721898882</c:v>
                </c:pt>
                <c:pt idx="91">
                  <c:v>0.96123234698465698</c:v>
                </c:pt>
                <c:pt idx="92">
                  <c:v>0.9630811416145183</c:v>
                </c:pt>
                <c:pt idx="93">
                  <c:v>0.96491232867647614</c:v>
                </c:pt>
                <c:pt idx="94">
                  <c:v>0.96670830060262714</c:v>
                </c:pt>
                <c:pt idx="95">
                  <c:v>0.96848666496087465</c:v>
                </c:pt>
                <c:pt idx="96">
                  <c:v>0.97018227374997601</c:v>
                </c:pt>
                <c:pt idx="97">
                  <c:v>0.97182329907857667</c:v>
                </c:pt>
                <c:pt idx="98">
                  <c:v>0.97343263078495124</c:v>
                </c:pt>
                <c:pt idx="99">
                  <c:v>0.97498033600366374</c:v>
                </c:pt>
                <c:pt idx="100">
                  <c:v>0.97648578305940792</c:v>
                </c:pt>
                <c:pt idx="101">
                  <c:v>0.97796657952008736</c:v>
                </c:pt>
                <c:pt idx="102">
                  <c:v>0.9794156823585406</c:v>
                </c:pt>
                <c:pt idx="103">
                  <c:v>0.98084013460192898</c:v>
                </c:pt>
                <c:pt idx="104">
                  <c:v>0.98224521852062363</c:v>
                </c:pt>
                <c:pt idx="105">
                  <c:v>0.98363621638499543</c:v>
                </c:pt>
                <c:pt idx="106">
                  <c:v>0.98501488895183487</c:v>
                </c:pt>
                <c:pt idx="107">
                  <c:v>0.98637419319398056</c:v>
                </c:pt>
                <c:pt idx="108">
                  <c:v>0.98771412911143242</c:v>
                </c:pt>
                <c:pt idx="109">
                  <c:v>0.9890470220017229</c:v>
                </c:pt>
                <c:pt idx="110">
                  <c:v>0.990265465700641</c:v>
                </c:pt>
                <c:pt idx="111">
                  <c:v>0.99147158410202674</c:v>
                </c:pt>
                <c:pt idx="112">
                  <c:v>0.992660094935509</c:v>
                </c:pt>
                <c:pt idx="113">
                  <c:v>0.99384156274182989</c:v>
                </c:pt>
                <c:pt idx="114">
                  <c:v>0.99502303054815078</c:v>
                </c:pt>
                <c:pt idx="115">
                  <c:v>0.99619569457051993</c:v>
                </c:pt>
                <c:pt idx="116">
                  <c:v>0.99735779405214708</c:v>
                </c:pt>
                <c:pt idx="117">
                  <c:v>0.99850756823624176</c:v>
                </c:pt>
                <c:pt idx="118">
                  <c:v>0.99964149560922333</c:v>
                </c:pt>
                <c:pt idx="119">
                  <c:v>1.0007595761710919</c:v>
                </c:pt>
                <c:pt idx="120">
                  <c:v>1.0018688529490087</c:v>
                </c:pt>
                <c:pt idx="121">
                  <c:v>1.0029710866997641</c:v>
                </c:pt>
                <c:pt idx="122">
                  <c:v>1.0040469090986643</c:v>
                </c:pt>
                <c:pt idx="123">
                  <c:v>1.0051192099839839</c:v>
                </c:pt>
                <c:pt idx="124">
                  <c:v>1.0061862285989325</c:v>
                </c:pt>
                <c:pt idx="125">
                  <c:v>1.0072268358620258</c:v>
                </c:pt>
                <c:pt idx="126">
                  <c:v>1.0082445532868447</c:v>
                </c:pt>
                <c:pt idx="127">
                  <c:v>1.0092552276845022</c:v>
                </c:pt>
                <c:pt idx="128">
                  <c:v>1.0102606198117887</c:v>
                </c:pt>
                <c:pt idx="129">
                  <c:v>1.0112536866415427</c:v>
                </c:pt>
                <c:pt idx="130">
                  <c:v>1.0122467534712967</c:v>
                </c:pt>
                <c:pt idx="131">
                  <c:v>1.0132169304627763</c:v>
                </c:pt>
                <c:pt idx="132">
                  <c:v>1.0141835859406751</c:v>
                </c:pt>
                <c:pt idx="133">
                  <c:v>1.0151238300667189</c:v>
                </c:pt>
                <c:pt idx="134">
                  <c:v>1.0160535096520207</c:v>
                </c:pt>
                <c:pt idx="135">
                  <c:v>1.0169726246965802</c:v>
                </c:pt>
                <c:pt idx="136">
                  <c:v>1.0178811752003978</c:v>
                </c:pt>
                <c:pt idx="137">
                  <c:v>1.0187844434338442</c:v>
                </c:pt>
                <c:pt idx="138">
                  <c:v>1.0196877116672907</c:v>
                </c:pt>
                <c:pt idx="139">
                  <c:v>1.0205698508192531</c:v>
                </c:pt>
                <c:pt idx="140">
                  <c:v>1.0214361431601024</c:v>
                </c:pt>
                <c:pt idx="141">
                  <c:v>1.0222865886898387</c:v>
                </c:pt>
                <c:pt idx="142">
                  <c:v>1.0231299911924134</c:v>
                </c:pt>
                <c:pt idx="143">
                  <c:v>1.02393113553202</c:v>
                </c:pt>
                <c:pt idx="144">
                  <c:v>1.0247322798716265</c:v>
                </c:pt>
                <c:pt idx="145">
                  <c:v>1.0255316634544427</c:v>
                </c:pt>
                <c:pt idx="146">
                  <c:v>1.0263275255236781</c:v>
                </c:pt>
                <c:pt idx="147">
                  <c:v>1.0271181053225427</c:v>
                </c:pt>
                <c:pt idx="148">
                  <c:v>1.0278998813374554</c:v>
                </c:pt>
                <c:pt idx="149">
                  <c:v>1.0286798965955779</c:v>
                </c:pt>
                <c:pt idx="150">
                  <c:v>1.0294563903401197</c:v>
                </c:pt>
                <c:pt idx="151">
                  <c:v>1.0302293625710808</c:v>
                </c:pt>
                <c:pt idx="152">
                  <c:v>1.0310005740452515</c:v>
                </c:pt>
                <c:pt idx="153">
                  <c:v>1.0317665032490511</c:v>
                </c:pt>
                <c:pt idx="154">
                  <c:v>1.0325324324528506</c:v>
                </c:pt>
                <c:pt idx="155">
                  <c:v>1.033291318629489</c:v>
                </c:pt>
                <c:pt idx="156">
                  <c:v>1.0340484440493369</c:v>
                </c:pt>
                <c:pt idx="157">
                  <c:v>1.0347914834148622</c:v>
                </c:pt>
                <c:pt idx="158">
                  <c:v>1.035532762023597</c:v>
                </c:pt>
                <c:pt idx="159">
                  <c:v>1.0362599545780091</c:v>
                </c:pt>
                <c:pt idx="160">
                  <c:v>1.0369818648620501</c:v>
                </c:pt>
                <c:pt idx="161">
                  <c:v>1.0376984928757202</c:v>
                </c:pt>
                <c:pt idx="162">
                  <c:v>1.0384115993758096</c:v>
                </c:pt>
                <c:pt idx="163">
                  <c:v>1.039124705875899</c:v>
                </c:pt>
                <c:pt idx="164">
                  <c:v>1.0398202048080849</c:v>
                </c:pt>
                <c:pt idx="165">
                  <c:v>1.040485770874835</c:v>
                </c:pt>
                <c:pt idx="166">
                  <c:v>1.0411478154280043</c:v>
                </c:pt>
                <c:pt idx="167">
                  <c:v>1.0418028169540123</c:v>
                </c:pt>
                <c:pt idx="168">
                  <c:v>1.0424525362096493</c:v>
                </c:pt>
                <c:pt idx="169">
                  <c:v>1.0431022554652862</c:v>
                </c:pt>
                <c:pt idx="170">
                  <c:v>1.0437519747209232</c:v>
                </c:pt>
                <c:pt idx="171">
                  <c:v>1.0443981724629794</c:v>
                </c:pt>
                <c:pt idx="172">
                  <c:v>1.0450426094482452</c:v>
                </c:pt>
                <c:pt idx="173">
                  <c:v>1.0456852856767209</c:v>
                </c:pt>
                <c:pt idx="174">
                  <c:v>1.0463173973644544</c:v>
                </c:pt>
                <c:pt idx="175">
                  <c:v>1.0469407052682362</c:v>
                </c:pt>
                <c:pt idx="176">
                  <c:v>1.0475622524152277</c:v>
                </c:pt>
                <c:pt idx="177">
                  <c:v>1.0481820388054288</c:v>
                </c:pt>
                <c:pt idx="178">
                  <c:v>1.048766610059823</c:v>
                </c:pt>
                <c:pt idx="179">
                  <c:v>1.049349420557427</c:v>
                </c:pt>
                <c:pt idx="180">
                  <c:v>1.0499269487846599</c:v>
                </c:pt>
                <c:pt idx="181">
                  <c:v>1.05049039095757</c:v>
                </c:pt>
                <c:pt idx="182">
                  <c:v>1.0510432685897382</c:v>
                </c:pt>
                <c:pt idx="183">
                  <c:v>1.0515926247083256</c:v>
                </c:pt>
                <c:pt idx="184">
                  <c:v>1.0521384593133323</c:v>
                </c:pt>
                <c:pt idx="185">
                  <c:v>1.0526790116479678</c:v>
                </c:pt>
                <c:pt idx="186">
                  <c:v>1.0532107601986518</c:v>
                </c:pt>
                <c:pt idx="187">
                  <c:v>1.0537301834518034</c:v>
                </c:pt>
                <c:pt idx="188">
                  <c:v>1.0542496067049549</c:v>
                </c:pt>
                <c:pt idx="189">
                  <c:v>1.0547672692013161</c:v>
                </c:pt>
                <c:pt idx="190">
                  <c:v>1.0552778886705159</c:v>
                </c:pt>
                <c:pt idx="191">
                  <c:v>1.0557849866261351</c:v>
                </c:pt>
                <c:pt idx="192">
                  <c:v>1.0562815200410121</c:v>
                </c:pt>
                <c:pt idx="193">
                  <c:v>1.0567727711855182</c:v>
                </c:pt>
                <c:pt idx="194">
                  <c:v>1.0572552185460724</c:v>
                </c:pt>
                <c:pt idx="195">
                  <c:v>1.0577359051498363</c:v>
                </c:pt>
                <c:pt idx="196">
                  <c:v>1.0582095487264389</c:v>
                </c:pt>
                <c:pt idx="197">
                  <c:v>1.0586779100326704</c:v>
                </c:pt>
                <c:pt idx="198">
                  <c:v>1.0591445105821116</c:v>
                </c:pt>
                <c:pt idx="199">
                  <c:v>1.059607589617972</c:v>
                </c:pt>
                <c:pt idx="200">
                  <c:v>1.0600636256266711</c:v>
                </c:pt>
                <c:pt idx="201">
                  <c:v>1.0605161401217895</c:v>
                </c:pt>
                <c:pt idx="202">
                  <c:v>1.0609668938601176</c:v>
                </c:pt>
                <c:pt idx="203">
                  <c:v>1.061408843814494</c:v>
                </c:pt>
                <c:pt idx="204">
                  <c:v>1.0618472722552896</c:v>
                </c:pt>
                <c:pt idx="205">
                  <c:v>1.062278657668924</c:v>
                </c:pt>
                <c:pt idx="206">
                  <c:v>1.0627082823257681</c:v>
                </c:pt>
                <c:pt idx="207">
                  <c:v>1.063132624712241</c:v>
                </c:pt>
                <c:pt idx="208">
                  <c:v>1.0635516848283428</c:v>
                </c:pt>
                <c:pt idx="209">
                  <c:v>1.0639689841876543</c:v>
                </c:pt>
                <c:pt idx="210">
                  <c:v>1.0643827620333852</c:v>
                </c:pt>
                <c:pt idx="211">
                  <c:v>1.0647877360951643</c:v>
                </c:pt>
                <c:pt idx="212">
                  <c:v>1.0651891886433629</c:v>
                </c:pt>
                <c:pt idx="213">
                  <c:v>1.0655888804347711</c:v>
                </c:pt>
                <c:pt idx="214">
                  <c:v>1.0659868114693889</c:v>
                </c:pt>
                <c:pt idx="215">
                  <c:v>1.0663847425040067</c:v>
                </c:pt>
                <c:pt idx="216">
                  <c:v>1.0667703482410922</c:v>
                </c:pt>
                <c:pt idx="217">
                  <c:v>1.0671541932213873</c:v>
                </c:pt>
                <c:pt idx="218">
                  <c:v>1.0675327559313113</c:v>
                </c:pt>
                <c:pt idx="219">
                  <c:v>1.0679113186412352</c:v>
                </c:pt>
                <c:pt idx="220">
                  <c:v>1.0682793168104172</c:v>
                </c:pt>
                <c:pt idx="221">
                  <c:v>1.068636750438857</c:v>
                </c:pt>
                <c:pt idx="222">
                  <c:v>1.0689818587697644</c:v>
                </c:pt>
                <c:pt idx="223">
                  <c:v>1.0693216848303009</c:v>
                </c:pt>
                <c:pt idx="224">
                  <c:v>1.0696562286204663</c:v>
                </c:pt>
                <c:pt idx="225">
                  <c:v>1.0699854901402606</c:v>
                </c:pt>
                <c:pt idx="226">
                  <c:v>1.0703129909032645</c:v>
                </c:pt>
                <c:pt idx="227">
                  <c:v>1.0706387309094783</c:v>
                </c:pt>
                <c:pt idx="228">
                  <c:v>1.0709609494021113</c:v>
                </c:pt>
                <c:pt idx="229">
                  <c:v>1.0712796463811636</c:v>
                </c:pt>
                <c:pt idx="230">
                  <c:v>1.0715983433602159</c:v>
                </c:pt>
                <c:pt idx="231">
                  <c:v>1.0719064757985262</c:v>
                </c:pt>
                <c:pt idx="232">
                  <c:v>1.0722093259664653</c:v>
                </c:pt>
                <c:pt idx="233">
                  <c:v>1.0725104153776142</c:v>
                </c:pt>
                <c:pt idx="234">
                  <c:v>1.0728097440319726</c:v>
                </c:pt>
                <c:pt idx="235">
                  <c:v>1.0731073119295407</c:v>
                </c:pt>
                <c:pt idx="236">
                  <c:v>1.0733978367999475</c:v>
                </c:pt>
                <c:pt idx="237">
                  <c:v>1.0736795578864025</c:v>
                </c:pt>
                <c:pt idx="238">
                  <c:v>1.0739595182160673</c:v>
                </c:pt>
                <c:pt idx="239">
                  <c:v>1.0742394785457321</c:v>
                </c:pt>
                <c:pt idx="240">
                  <c:v>1.0745141566050258</c:v>
                </c:pt>
                <c:pt idx="241">
                  <c:v>1.0747870739075291</c:v>
                </c:pt>
                <c:pt idx="242">
                  <c:v>1.0750564696964517</c:v>
                </c:pt>
                <c:pt idx="243">
                  <c:v>1.075324104728584</c:v>
                </c:pt>
                <c:pt idx="244">
                  <c:v>1.0755917397607162</c:v>
                </c:pt>
                <c:pt idx="245">
                  <c:v>1.0758558532792679</c:v>
                </c:pt>
                <c:pt idx="246">
                  <c:v>1.0761182060410293</c:v>
                </c:pt>
                <c:pt idx="247">
                  <c:v>1.0763787980460002</c:v>
                </c:pt>
                <c:pt idx="248">
                  <c:v>1.0766341077806001</c:v>
                </c:pt>
                <c:pt idx="249">
                  <c:v>1.0768876567584096</c:v>
                </c:pt>
                <c:pt idx="250">
                  <c:v>1.0771306411954771</c:v>
                </c:pt>
                <c:pt idx="251">
                  <c:v>1.0773736256325446</c:v>
                </c:pt>
                <c:pt idx="252">
                  <c:v>1.0776166100696121</c:v>
                </c:pt>
                <c:pt idx="253">
                  <c:v>1.0778560729930988</c:v>
                </c:pt>
                <c:pt idx="254">
                  <c:v>1.078086732132634</c:v>
                </c:pt>
                <c:pt idx="255">
                  <c:v>1.0783156305153787</c:v>
                </c:pt>
                <c:pt idx="256">
                  <c:v>1.0785357251141716</c:v>
                </c:pt>
                <c:pt idx="257">
                  <c:v>1.0787505374425936</c:v>
                </c:pt>
                <c:pt idx="258">
                  <c:v>1.0789547852302737</c:v>
                </c:pt>
                <c:pt idx="259">
                  <c:v>1.0791555115043729</c:v>
                </c:pt>
                <c:pt idx="260">
                  <c:v>1.0793544770216819</c:v>
                </c:pt>
                <c:pt idx="261">
                  <c:v>1.0795481602686197</c:v>
                </c:pt>
                <c:pt idx="262">
                  <c:v>1.0797400827587671</c:v>
                </c:pt>
                <c:pt idx="263">
                  <c:v>1.0799320052489145</c:v>
                </c:pt>
                <c:pt idx="264">
                  <c:v>1.080123927739062</c:v>
                </c:pt>
                <c:pt idx="265">
                  <c:v>1.080314089472419</c:v>
                </c:pt>
                <c:pt idx="266">
                  <c:v>1.0805024904489859</c:v>
                </c:pt>
                <c:pt idx="267">
                  <c:v>1.0806908914255529</c:v>
                </c:pt>
                <c:pt idx="268">
                  <c:v>1.080875770888539</c:v>
                </c:pt>
                <c:pt idx="269">
                  <c:v>1.0810536073243637</c:v>
                </c:pt>
                <c:pt idx="270">
                  <c:v>1.0812296830033981</c:v>
                </c:pt>
                <c:pt idx="271">
                  <c:v>1.0814012815357115</c:v>
                </c:pt>
                <c:pt idx="272">
                  <c:v>1.0815723642543231</c:v>
                </c:pt>
                <c:pt idx="273">
                  <c:v>1.081737758055783</c:v>
                </c:pt>
                <c:pt idx="274">
                  <c:v>1.0819029537721039</c:v>
                </c:pt>
                <c:pt idx="275">
                  <c:v>1.0820636129689847</c:v>
                </c:pt>
                <c:pt idx="276">
                  <c:v>1.0822231899167043</c:v>
                </c:pt>
                <c:pt idx="277">
                  <c:v>1.0823824784700693</c:v>
                </c:pt>
                <c:pt idx="278">
                  <c:v>1.0825403579602053</c:v>
                </c:pt>
                <c:pt idx="279">
                  <c:v>1.0826927229537571</c:v>
                </c:pt>
                <c:pt idx="280">
                  <c:v>1.082843252728114</c:v>
                </c:pt>
                <c:pt idx="281">
                  <c:v>1.0829879390436956</c:v>
                </c:pt>
                <c:pt idx="282">
                  <c:v>1.0831291412089556</c:v>
                </c:pt>
                <c:pt idx="283">
                  <c:v>1.0832699347201722</c:v>
                </c:pt>
                <c:pt idx="284">
                  <c:v>1.0834104059248582</c:v>
                </c:pt>
                <c:pt idx="285">
                  <c:v>1.0835496663803525</c:v>
                </c:pt>
                <c:pt idx="286">
                  <c:v>1.0836864644526907</c:v>
                </c:pt>
                <c:pt idx="287">
                  <c:v>1.0838203287168495</c:v>
                </c:pt>
                <c:pt idx="288">
                  <c:v>1.0839506640370342</c:v>
                </c:pt>
                <c:pt idx="289">
                  <c:v>1.084080359674277</c:v>
                </c:pt>
                <c:pt idx="290">
                  <c:v>1.0842095539712386</c:v>
                </c:pt>
                <c:pt idx="291">
                  <c:v>1.0843302433727138</c:v>
                </c:pt>
                <c:pt idx="292">
                  <c:v>1.0844437396072961</c:v>
                </c:pt>
                <c:pt idx="293">
                  <c:v>1.0845562131943345</c:v>
                </c:pt>
                <c:pt idx="294">
                  <c:v>1.0846670546302586</c:v>
                </c:pt>
                <c:pt idx="295">
                  <c:v>1.0847772488648093</c:v>
                </c:pt>
                <c:pt idx="296">
                  <c:v>1.0848872257691493</c:v>
                </c:pt>
                <c:pt idx="297">
                  <c:v>1.0849970255237487</c:v>
                </c:pt>
                <c:pt idx="298">
                  <c:v>1.0851054311815518</c:v>
                </c:pt>
                <c:pt idx="299">
                  <c:v>1.085209267710699</c:v>
                </c:pt>
                <c:pt idx="300">
                  <c:v>1.0853098177168667</c:v>
                </c:pt>
                <c:pt idx="301">
                  <c:v>1.0854103647825706</c:v>
                </c:pt>
                <c:pt idx="302">
                  <c:v>1.0855011785784208</c:v>
                </c:pt>
                <c:pt idx="303">
                  <c:v>1.0855917562567854</c:v>
                </c:pt>
                <c:pt idx="304">
                  <c:v>1.0856820970077163</c:v>
                </c:pt>
                <c:pt idx="305">
                  <c:v>1.0857702792821131</c:v>
                </c:pt>
                <c:pt idx="306">
                  <c:v>1.0858496330691403</c:v>
                </c:pt>
                <c:pt idx="307">
                  <c:v>1.0859279476222947</c:v>
                </c:pt>
                <c:pt idx="308">
                  <c:v>1.0860059402386777</c:v>
                </c:pt>
                <c:pt idx="309">
                  <c:v>1.0860835537817313</c:v>
                </c:pt>
                <c:pt idx="310">
                  <c:v>1.0861594933909118</c:v>
                </c:pt>
                <c:pt idx="311">
                  <c:v>1.0862296149842525</c:v>
                </c:pt>
                <c:pt idx="312">
                  <c:v>1.0862979662951089</c:v>
                </c:pt>
                <c:pt idx="313">
                  <c:v>1.0863646285471913</c:v>
                </c:pt>
                <c:pt idx="314">
                  <c:v>1.0864308739224959</c:v>
                </c:pt>
                <c:pt idx="315">
                  <c:v>1.0864938003592888</c:v>
                </c:pt>
                <c:pt idx="316">
                  <c:v>1.0865555994363314</c:v>
                </c:pt>
                <c:pt idx="317">
                  <c:v>1.0866142000986643</c:v>
                </c:pt>
                <c:pt idx="318">
                  <c:v>1.0866695879961197</c:v>
                </c:pt>
                <c:pt idx="319">
                  <c:v>1.0867225451512186</c:v>
                </c:pt>
                <c:pt idx="320">
                  <c:v>1.0867753290478492</c:v>
                </c:pt>
                <c:pt idx="321">
                  <c:v>1.0868279827189078</c:v>
                </c:pt>
                <c:pt idx="322">
                  <c:v>1.0868745643673521</c:v>
                </c:pt>
                <c:pt idx="323">
                  <c:v>1.086918954912439</c:v>
                </c:pt>
                <c:pt idx="324">
                  <c:v>1.0869597769141313</c:v>
                </c:pt>
                <c:pt idx="325">
                  <c:v>1.0869939726950095</c:v>
                </c:pt>
                <c:pt idx="326">
                  <c:v>1.0870268389108277</c:v>
                </c:pt>
                <c:pt idx="327">
                  <c:v>1.0870595813630513</c:v>
                </c:pt>
                <c:pt idx="328">
                  <c:v>1.0870914317454545</c:v>
                </c:pt>
                <c:pt idx="329">
                  <c:v>1.0871222903287729</c:v>
                </c:pt>
                <c:pt idx="330">
                  <c:v>1.0871514555218558</c:v>
                </c:pt>
                <c:pt idx="331">
                  <c:v>1.0871800332736505</c:v>
                </c:pt>
                <c:pt idx="332">
                  <c:v>1.0872042746160147</c:v>
                </c:pt>
                <c:pt idx="333">
                  <c:v>1.0872284784366515</c:v>
                </c:pt>
                <c:pt idx="334">
                  <c:v>1.0872525349875903</c:v>
                </c:pt>
                <c:pt idx="335">
                  <c:v>1.0872761308893377</c:v>
                </c:pt>
                <c:pt idx="336">
                  <c:v>1.0872994982096387</c:v>
                </c:pt>
                <c:pt idx="337">
                  <c:v>1.0873223811457464</c:v>
                </c:pt>
                <c:pt idx="338">
                  <c:v>1.0873451032719366</c:v>
                </c:pt>
                <c:pt idx="339">
                  <c:v>1.0873638061714241</c:v>
                </c:pt>
                <c:pt idx="340">
                  <c:v>1.087382072720164</c:v>
                </c:pt>
                <c:pt idx="341">
                  <c:v>1.087400021540341</c:v>
                </c:pt>
                <c:pt idx="342">
                  <c:v>1.0874178462623794</c:v>
                </c:pt>
                <c:pt idx="343">
                  <c:v>1.0874302248192831</c:v>
                </c:pt>
                <c:pt idx="344">
                  <c:v>1.0874413260563025</c:v>
                </c:pt>
                <c:pt idx="345">
                  <c:v>1.0874469186125173</c:v>
                </c:pt>
                <c:pt idx="346">
                  <c:v>1.0874509328016948</c:v>
                </c:pt>
                <c:pt idx="347">
                  <c:v>1.0874544686126206</c:v>
                </c:pt>
                <c:pt idx="348">
                  <c:v>1.0874569124021851</c:v>
                </c:pt>
                <c:pt idx="349">
                  <c:v>1.0874589393114504</c:v>
                </c:pt>
                <c:pt idx="350">
                  <c:v>1.0874599269287379</c:v>
                </c:pt>
                <c:pt idx="351">
                  <c:v>1.0874591478311864</c:v>
                </c:pt>
                <c:pt idx="352">
                  <c:v>1.087457784147942</c:v>
                </c:pt>
                <c:pt idx="353">
                  <c:v>1.0874563149548686</c:v>
                </c:pt>
                <c:pt idx="354">
                  <c:v>1.0874541133926159</c:v>
                </c:pt>
                <c:pt idx="355">
                  <c:v>1.0874502686762795</c:v>
                </c:pt>
                <c:pt idx="356">
                  <c:v>1.0874424136338661</c:v>
                </c:pt>
                <c:pt idx="357">
                  <c:v>1.0874339132406345</c:v>
                </c:pt>
                <c:pt idx="358">
                  <c:v>1.0874253409064021</c:v>
                </c:pt>
                <c:pt idx="359">
                  <c:v>1.0874142477301274</c:v>
                </c:pt>
                <c:pt idx="360">
                  <c:v>1.0874016653339316</c:v>
                </c:pt>
                <c:pt idx="361">
                  <c:v>1.0873885199251874</c:v>
                </c:pt>
                <c:pt idx="362">
                  <c:v>1.0873712628464876</c:v>
                </c:pt>
                <c:pt idx="363">
                  <c:v>1.0873536273001587</c:v>
                </c:pt>
                <c:pt idx="364">
                  <c:v>1.0873356864209949</c:v>
                </c:pt>
                <c:pt idx="365">
                  <c:v>1.0873160043822638</c:v>
                </c:pt>
                <c:pt idx="366">
                  <c:v>1.0872950283457599</c:v>
                </c:pt>
                <c:pt idx="367">
                  <c:v>1.0872718543037319</c:v>
                </c:pt>
                <c:pt idx="368">
                  <c:v>1.0872476730207818</c:v>
                </c:pt>
                <c:pt idx="369">
                  <c:v>1.0872230489074992</c:v>
                </c:pt>
                <c:pt idx="370">
                  <c:v>1.0871865253885367</c:v>
                </c:pt>
                <c:pt idx="371">
                  <c:v>1.0871353421430814</c:v>
                </c:pt>
                <c:pt idx="372">
                  <c:v>1.0870822470150805</c:v>
                </c:pt>
                <c:pt idx="373">
                  <c:v>1.0870236668127413</c:v>
                </c:pt>
                <c:pt idx="374">
                  <c:v>1.0869565645123218</c:v>
                </c:pt>
                <c:pt idx="375">
                  <c:v>1.086884186632407</c:v>
                </c:pt>
                <c:pt idx="376">
                  <c:v>1.086810575412791</c:v>
                </c:pt>
                <c:pt idx="377">
                  <c:v>1.0867337020390695</c:v>
                </c:pt>
                <c:pt idx="378">
                  <c:v>1.0866407786981165</c:v>
                </c:pt>
                <c:pt idx="379">
                  <c:v>1.0865456671590545</c:v>
                </c:pt>
                <c:pt idx="380">
                  <c:v>1.0864436365501093</c:v>
                </c:pt>
                <c:pt idx="381">
                  <c:v>1.0863264531851626</c:v>
                </c:pt>
                <c:pt idx="382">
                  <c:v>1.0862056367979078</c:v>
                </c:pt>
                <c:pt idx="383">
                  <c:v>1.0860773328628321</c:v>
                </c:pt>
                <c:pt idx="384">
                  <c:v>1.0859314411683669</c:v>
                </c:pt>
                <c:pt idx="385">
                  <c:v>1.0857798706987092</c:v>
                </c:pt>
                <c:pt idx="386">
                  <c:v>1.0856266810194994</c:v>
                </c:pt>
                <c:pt idx="387">
                  <c:v>1.085469614329913</c:v>
                </c:pt>
                <c:pt idx="388">
                  <c:v>1.0853020633372714</c:v>
                </c:pt>
                <c:pt idx="389">
                  <c:v>1.0851325908131371</c:v>
                </c:pt>
                <c:pt idx="390">
                  <c:v>1.0849512328637316</c:v>
                </c:pt>
                <c:pt idx="391">
                  <c:v>1.0847681141575358</c:v>
                </c:pt>
                <c:pt idx="392">
                  <c:v>1.0845797131809689</c:v>
                </c:pt>
                <c:pt idx="393">
                  <c:v>1.0843895514476118</c:v>
                </c:pt>
                <c:pt idx="394">
                  <c:v>1.0841430454969636</c:v>
                </c:pt>
                <c:pt idx="395">
                  <c:v>1.0838859750055734</c:v>
                </c:pt>
                <c:pt idx="396">
                  <c:v>1.0836007324055377</c:v>
                </c:pt>
                <c:pt idx="397">
                  <c:v>1.0833137290487116</c:v>
                </c:pt>
                <c:pt idx="398">
                  <c:v>1.0829615776906427</c:v>
                </c:pt>
                <c:pt idx="399">
                  <c:v>1.082579493467138</c:v>
                </c:pt>
                <c:pt idx="400">
                  <c:v>1.0821428257831327</c:v>
                </c:pt>
                <c:pt idx="401">
                  <c:v>1.0816920720448047</c:v>
                </c:pt>
                <c:pt idx="402">
                  <c:v>1.0811990601435084</c:v>
                </c:pt>
                <c:pt idx="403">
                  <c:v>1.0806972444582603</c:v>
                </c:pt>
                <c:pt idx="404">
                  <c:v>1.0801936680162219</c:v>
                </c:pt>
                <c:pt idx="405">
                  <c:v>1.079688330817393</c:v>
                </c:pt>
                <c:pt idx="406">
                  <c:v>1.0791829936185642</c:v>
                </c:pt>
                <c:pt idx="407">
                  <c:v>1.0786512450678802</c:v>
                </c:pt>
                <c:pt idx="408">
                  <c:v>1.0781159750036156</c:v>
                </c:pt>
                <c:pt idx="409">
                  <c:v>1.0775613366146573</c:v>
                </c:pt>
                <c:pt idx="410">
                  <c:v>1.0769838083874244</c:v>
                </c:pt>
                <c:pt idx="411">
                  <c:v>1.0763939548626591</c:v>
                </c:pt>
                <c:pt idx="412">
                  <c:v>1.0757970583107324</c:v>
                </c:pt>
                <c:pt idx="413">
                  <c:v>1.0751895972180636</c:v>
                </c:pt>
                <c:pt idx="414">
                  <c:v>1.0745539640167494</c:v>
                </c:pt>
                <c:pt idx="415">
                  <c:v>1.0738954409771606</c:v>
                </c:pt>
                <c:pt idx="416">
                  <c:v>1.0731911382610229</c:v>
                </c:pt>
                <c:pt idx="417">
                  <c:v>1.0723987977053679</c:v>
                </c:pt>
                <c:pt idx="418">
                  <c:v>1.0715501129324221</c:v>
                </c:pt>
                <c:pt idx="419">
                  <c:v>1.0706309978878625</c:v>
                </c:pt>
                <c:pt idx="420">
                  <c:v>1.0695886298679789</c:v>
                </c:pt>
                <c:pt idx="421">
                  <c:v>1.0684089228184483</c:v>
                </c:pt>
                <c:pt idx="422">
                  <c:v>1.0672133689578047</c:v>
                </c:pt>
                <c:pt idx="423">
                  <c:v>1.0658047635255294</c:v>
                </c:pt>
                <c:pt idx="424">
                  <c:v>1.0643926365796734</c:v>
                </c:pt>
                <c:pt idx="425">
                  <c:v>1.062799151684412</c:v>
                </c:pt>
                <c:pt idx="426">
                  <c:v>1.0611334757607465</c:v>
                </c:pt>
                <c:pt idx="427">
                  <c:v>1.0592670735629817</c:v>
                </c:pt>
                <c:pt idx="428">
                  <c:v>1.0573654562294099</c:v>
                </c:pt>
                <c:pt idx="429">
                  <c:v>1.055375801056321</c:v>
                </c:pt>
                <c:pt idx="430">
                  <c:v>1.0530692096609702</c:v>
                </c:pt>
                <c:pt idx="431">
                  <c:v>1.0506393652902952</c:v>
                </c:pt>
                <c:pt idx="432">
                  <c:v>1.0480510528084894</c:v>
                </c:pt>
                <c:pt idx="433">
                  <c:v>1.0448288678821598</c:v>
                </c:pt>
                <c:pt idx="434">
                  <c:v>1.0412369240298578</c:v>
                </c:pt>
                <c:pt idx="435">
                  <c:v>1.0376273726096523</c:v>
                </c:pt>
                <c:pt idx="436">
                  <c:v>1.0338065303746056</c:v>
                </c:pt>
                <c:pt idx="437">
                  <c:v>1.0287883735221248</c:v>
                </c:pt>
                <c:pt idx="438">
                  <c:v>1.0227313701633411</c:v>
                </c:pt>
                <c:pt idx="439">
                  <c:v>1.01545944461922</c:v>
                </c:pt>
                <c:pt idx="440">
                  <c:v>1.0080290509639678</c:v>
                </c:pt>
                <c:pt idx="441">
                  <c:v>0.99999999999999867</c:v>
                </c:pt>
              </c:numCache>
            </c:numRef>
          </c:val>
          <c:smooth val="0"/>
          <c:extLst>
            <c:ext xmlns:c16="http://schemas.microsoft.com/office/drawing/2014/chart" uri="{C3380CC4-5D6E-409C-BE32-E72D297353CC}">
              <c16:uniqueId val="{00000003-6336-4E53-9217-73EF4FC7968D}"/>
            </c:ext>
          </c:extLst>
        </c:ser>
        <c:dLbls>
          <c:showLegendKey val="0"/>
          <c:showVal val="0"/>
          <c:showCatName val="0"/>
          <c:showSerName val="0"/>
          <c:showPercent val="0"/>
          <c:showBubbleSize val="0"/>
        </c:dLbls>
        <c:marker val="1"/>
        <c:smooth val="0"/>
        <c:axId val="108038016"/>
        <c:axId val="108040192"/>
      </c:lineChart>
      <c:catAx>
        <c:axId val="108038016"/>
        <c:scaling>
          <c:orientation val="minMax"/>
        </c:scaling>
        <c:delete val="0"/>
        <c:axPos val="b"/>
        <c:title>
          <c:tx>
            <c:rich>
              <a:bodyPr/>
              <a:lstStyle/>
              <a:p>
                <a:pPr>
                  <a:defRPr/>
                </a:pPr>
                <a:r>
                  <a:rPr lang="en-ZA"/>
                  <a:t>Top x percent of profit gap contributors</a:t>
                </a:r>
              </a:p>
            </c:rich>
          </c:tx>
          <c:layout>
            <c:manualLayout>
              <c:xMode val="edge"/>
              <c:yMode val="edge"/>
              <c:x val="0.31156530049128467"/>
              <c:y val="0.93416976179864308"/>
            </c:manualLayout>
          </c:layout>
          <c:overlay val="0"/>
        </c:title>
        <c:numFmt formatCode="0%" sourceLinked="0"/>
        <c:majorTickMark val="none"/>
        <c:minorTickMark val="none"/>
        <c:tickLblPos val="nextTo"/>
        <c:crossAx val="108040192"/>
        <c:crosses val="autoZero"/>
        <c:auto val="1"/>
        <c:lblAlgn val="ctr"/>
        <c:lblOffset val="100"/>
        <c:tickLblSkip val="35"/>
        <c:tickMarkSkip val="35"/>
        <c:noMultiLvlLbl val="0"/>
      </c:catAx>
      <c:valAx>
        <c:axId val="108040192"/>
        <c:scaling>
          <c:orientation val="minMax"/>
          <c:max val="1.2"/>
        </c:scaling>
        <c:delete val="0"/>
        <c:axPos val="l"/>
        <c:numFmt formatCode="0.0%" sourceLinked="1"/>
        <c:majorTickMark val="none"/>
        <c:minorTickMark val="none"/>
        <c:tickLblPos val="nextTo"/>
        <c:crossAx val="108038016"/>
        <c:crosses val="autoZero"/>
        <c:crossBetween val="between"/>
      </c:valAx>
    </c:plotArea>
    <c:plotVisOnly val="1"/>
    <c:dispBlanksAs val="gap"/>
    <c:showDLblsOverMax val="0"/>
  </c:chart>
  <c:spPr>
    <a:noFill/>
    <a:ln>
      <a:noFill/>
    </a:ln>
  </c:spPr>
  <c:txPr>
    <a:bodyPr/>
    <a:lstStyle/>
    <a:p>
      <a:pPr>
        <a:defRPr sz="2000">
          <a:latin typeface="Garamond" panose="02020404030301010803" pitchFamily="18" charset="0"/>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2400" b="1" i="0" u="none" strike="noStrike" baseline="0">
                <a:effectLst/>
              </a:rPr>
              <a:t>Figure 6b: Cumulative share of profit gap across firms</a:t>
            </a:r>
            <a:endParaRPr lang="da-DK"/>
          </a:p>
        </c:rich>
      </c:tx>
      <c:overlay val="0"/>
    </c:title>
    <c:autoTitleDeleted val="0"/>
    <c:plotArea>
      <c:layout>
        <c:manualLayout>
          <c:layoutTarget val="inner"/>
          <c:xMode val="edge"/>
          <c:yMode val="edge"/>
          <c:x val="5.2885643438377358E-2"/>
          <c:y val="9.2969797068993235E-2"/>
          <c:w val="0.93538344158258357"/>
          <c:h val="0.73542313145300331"/>
        </c:manualLayout>
      </c:layout>
      <c:lineChart>
        <c:grouping val="standard"/>
        <c:varyColors val="0"/>
        <c:ser>
          <c:idx val="0"/>
          <c:order val="0"/>
          <c:tx>
            <c:strRef>
              <c:f>'Data F6'!$D$4</c:f>
              <c:strCache>
                <c:ptCount val="1"/>
                <c:pt idx="0">
                  <c:v>Accumulated tax loss as share of total</c:v>
                </c:pt>
              </c:strCache>
            </c:strRef>
          </c:tx>
          <c:marker>
            <c:symbol val="none"/>
          </c:marker>
          <c:cat>
            <c:numRef>
              <c:f>'Data F6'!$F$6:$F$27</c:f>
              <c:numCache>
                <c:formatCode>0.0%</c:formatCode>
                <c:ptCount val="22"/>
                <c:pt idx="0">
                  <c:v>2.2624434389140274E-3</c:v>
                </c:pt>
                <c:pt idx="1">
                  <c:v>4.5248868778280547E-3</c:v>
                </c:pt>
                <c:pt idx="2">
                  <c:v>6.7873303167420816E-3</c:v>
                </c:pt>
                <c:pt idx="3">
                  <c:v>9.0497737556561094E-3</c:v>
                </c:pt>
                <c:pt idx="4">
                  <c:v>1.1312217194570135E-2</c:v>
                </c:pt>
                <c:pt idx="5">
                  <c:v>1.3574660633484163E-2</c:v>
                </c:pt>
                <c:pt idx="6">
                  <c:v>1.5837104072398189E-2</c:v>
                </c:pt>
                <c:pt idx="7">
                  <c:v>1.8099547511312219E-2</c:v>
                </c:pt>
                <c:pt idx="8">
                  <c:v>2.0361990950226245E-2</c:v>
                </c:pt>
                <c:pt idx="9">
                  <c:v>2.2624434389140271E-2</c:v>
                </c:pt>
                <c:pt idx="10">
                  <c:v>2.4886877828054297E-2</c:v>
                </c:pt>
                <c:pt idx="11">
                  <c:v>2.7149321266968326E-2</c:v>
                </c:pt>
                <c:pt idx="12">
                  <c:v>2.9411764705882353E-2</c:v>
                </c:pt>
                <c:pt idx="13">
                  <c:v>3.1674208144796379E-2</c:v>
                </c:pt>
                <c:pt idx="14">
                  <c:v>3.3936651583710405E-2</c:v>
                </c:pt>
                <c:pt idx="15">
                  <c:v>3.6199095022624438E-2</c:v>
                </c:pt>
                <c:pt idx="16">
                  <c:v>3.8461538461538464E-2</c:v>
                </c:pt>
                <c:pt idx="17">
                  <c:v>4.072398190045249E-2</c:v>
                </c:pt>
                <c:pt idx="18">
                  <c:v>4.2986425339366516E-2</c:v>
                </c:pt>
                <c:pt idx="19">
                  <c:v>4.5248868778280542E-2</c:v>
                </c:pt>
                <c:pt idx="20">
                  <c:v>4.7511312217194568E-2</c:v>
                </c:pt>
                <c:pt idx="21">
                  <c:v>4.9773755656108594E-2</c:v>
                </c:pt>
              </c:numCache>
            </c:numRef>
          </c:cat>
          <c:val>
            <c:numRef>
              <c:f>'Data F6'!$D$6:$D$27</c:f>
              <c:numCache>
                <c:formatCode>0%</c:formatCode>
                <c:ptCount val="22"/>
                <c:pt idx="0">
                  <c:v>0.15424229483414417</c:v>
                </c:pt>
                <c:pt idx="1">
                  <c:v>0.20935398237191485</c:v>
                </c:pt>
                <c:pt idx="2">
                  <c:v>0.26270491311934141</c:v>
                </c:pt>
                <c:pt idx="3">
                  <c:v>0.31253433028607974</c:v>
                </c:pt>
                <c:pt idx="4">
                  <c:v>0.3562010986866137</c:v>
                </c:pt>
                <c:pt idx="5">
                  <c:v>0.39546597511128739</c:v>
                </c:pt>
                <c:pt idx="6">
                  <c:v>0.43015288388106637</c:v>
                </c:pt>
                <c:pt idx="7">
                  <c:v>0.4577967654894689</c:v>
                </c:pt>
                <c:pt idx="8">
                  <c:v>0.48051052808490796</c:v>
                </c:pt>
                <c:pt idx="9">
                  <c:v>0.50093530685289966</c:v>
                </c:pt>
                <c:pt idx="10">
                  <c:v>0.51806747042294787</c:v>
                </c:pt>
                <c:pt idx="11">
                  <c:v>0.53468901452379625</c:v>
                </c:pt>
                <c:pt idx="12">
                  <c:v>0.54896875209348694</c:v>
                </c:pt>
                <c:pt idx="13">
                  <c:v>0.56280830046559172</c:v>
                </c:pt>
                <c:pt idx="14">
                  <c:v>0.57641895045495173</c:v>
                </c:pt>
                <c:pt idx="15">
                  <c:v>0.58978309449366351</c:v>
                </c:pt>
                <c:pt idx="16">
                  <c:v>0.6024077206804308</c:v>
                </c:pt>
                <c:pt idx="17">
                  <c:v>0.6148914863239705</c:v>
                </c:pt>
                <c:pt idx="18">
                  <c:v>0.62674137952298636</c:v>
                </c:pt>
                <c:pt idx="19">
                  <c:v>0.63804543811699554</c:v>
                </c:pt>
                <c:pt idx="20">
                  <c:v>0.64927906643939093</c:v>
                </c:pt>
                <c:pt idx="21">
                  <c:v>0.66024858124323471</c:v>
                </c:pt>
              </c:numCache>
            </c:numRef>
          </c:val>
          <c:smooth val="0"/>
          <c:extLst>
            <c:ext xmlns:c16="http://schemas.microsoft.com/office/drawing/2014/chart" uri="{C3380CC4-5D6E-409C-BE32-E72D297353CC}">
              <c16:uniqueId val="{00000000-17AA-47D5-BAB4-DB5D8974B09B}"/>
            </c:ext>
          </c:extLst>
        </c:ser>
        <c:dLbls>
          <c:showLegendKey val="0"/>
          <c:showVal val="0"/>
          <c:showCatName val="0"/>
          <c:showSerName val="0"/>
          <c:showPercent val="0"/>
          <c:showBubbleSize val="0"/>
        </c:dLbls>
        <c:smooth val="0"/>
        <c:axId val="107989248"/>
        <c:axId val="107991424"/>
      </c:lineChart>
      <c:catAx>
        <c:axId val="107989248"/>
        <c:scaling>
          <c:orientation val="minMax"/>
        </c:scaling>
        <c:delete val="0"/>
        <c:axPos val="b"/>
        <c:title>
          <c:tx>
            <c:rich>
              <a:bodyPr/>
              <a:lstStyle/>
              <a:p>
                <a:pPr>
                  <a:defRPr/>
                </a:pPr>
                <a:r>
                  <a:rPr lang="en-ZA"/>
                  <a:t>Top x percent of profit gap contributors</a:t>
                </a:r>
              </a:p>
            </c:rich>
          </c:tx>
          <c:layout>
            <c:manualLayout>
              <c:xMode val="edge"/>
              <c:yMode val="edge"/>
              <c:x val="0.29041990603433565"/>
              <c:y val="0.93119942212246742"/>
            </c:manualLayout>
          </c:layout>
          <c:overlay val="0"/>
        </c:title>
        <c:numFmt formatCode="0.0%" sourceLinked="0"/>
        <c:majorTickMark val="none"/>
        <c:minorTickMark val="none"/>
        <c:tickLblPos val="nextTo"/>
        <c:spPr>
          <a:ln>
            <a:solidFill>
              <a:schemeClr val="bg1">
                <a:lumMod val="50000"/>
              </a:schemeClr>
            </a:solidFill>
          </a:ln>
        </c:spPr>
        <c:txPr>
          <a:bodyPr/>
          <a:lstStyle/>
          <a:p>
            <a:pPr>
              <a:defRPr sz="2000"/>
            </a:pPr>
            <a:endParaRPr lang="en-US"/>
          </a:p>
        </c:txPr>
        <c:crossAx val="107991424"/>
        <c:crosses val="autoZero"/>
        <c:auto val="1"/>
        <c:lblAlgn val="ctr"/>
        <c:lblOffset val="100"/>
        <c:tickLblSkip val="2"/>
        <c:tickMarkSkip val="2"/>
        <c:noMultiLvlLbl val="0"/>
      </c:catAx>
      <c:valAx>
        <c:axId val="107991424"/>
        <c:scaling>
          <c:orientation val="minMax"/>
        </c:scaling>
        <c:delete val="0"/>
        <c:axPos val="l"/>
        <c:numFmt formatCode="0%" sourceLinked="1"/>
        <c:majorTickMark val="none"/>
        <c:minorTickMark val="none"/>
        <c:tickLblPos val="nextTo"/>
        <c:spPr>
          <a:ln>
            <a:solidFill>
              <a:schemeClr val="bg1">
                <a:lumMod val="50000"/>
              </a:schemeClr>
            </a:solidFill>
          </a:ln>
        </c:spPr>
        <c:crossAx val="107989248"/>
        <c:crosses val="autoZero"/>
        <c:crossBetween val="between"/>
      </c:valAx>
    </c:plotArea>
    <c:plotVisOnly val="1"/>
    <c:dispBlanksAs val="gap"/>
    <c:showDLblsOverMax val="0"/>
  </c:chart>
  <c:spPr>
    <a:ln>
      <a:noFill/>
    </a:ln>
  </c:spPr>
  <c:txPr>
    <a:bodyPr/>
    <a:lstStyle/>
    <a:p>
      <a:pPr>
        <a:defRPr sz="2000">
          <a:latin typeface="Garamond" panose="02020404030301010803" pitchFamily="18" charset="0"/>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160"/>
            </a:pPr>
            <a:r>
              <a:rPr lang="en-GB" sz="2160" b="1" i="0" u="none" strike="noStrike" baseline="0">
                <a:effectLst/>
              </a:rPr>
              <a:t>Figure 7: Predicted vs. actual profits in haven-owned firms </a:t>
            </a:r>
            <a:endParaRPr lang="da-DK" sz="2160"/>
          </a:p>
        </c:rich>
      </c:tx>
      <c:layout>
        <c:manualLayout>
          <c:xMode val="edge"/>
          <c:yMode val="edge"/>
          <c:x val="0.16671589367353876"/>
          <c:y val="3.7668159661586355E-2"/>
        </c:manualLayout>
      </c:layout>
      <c:overlay val="0"/>
    </c:title>
    <c:autoTitleDeleted val="0"/>
    <c:plotArea>
      <c:layout>
        <c:manualLayout>
          <c:layoutTarget val="inner"/>
          <c:xMode val="edge"/>
          <c:yMode val="edge"/>
          <c:x val="8.2960892177650389E-2"/>
          <c:y val="8.8984798444828983E-2"/>
          <c:w val="0.8926683628769192"/>
          <c:h val="0.76897975258862972"/>
        </c:manualLayout>
      </c:layout>
      <c:barChart>
        <c:barDir val="col"/>
        <c:grouping val="clustered"/>
        <c:varyColors val="0"/>
        <c:ser>
          <c:idx val="0"/>
          <c:order val="0"/>
          <c:tx>
            <c:strRef>
              <c:f>'Data F7'!$C$5:$C$6</c:f>
              <c:strCache>
                <c:ptCount val="2"/>
                <c:pt idx="0">
                  <c:v>Taxable profits reported</c:v>
                </c:pt>
              </c:strCache>
            </c:strRef>
          </c:tx>
          <c:spPr>
            <a:solidFill>
              <a:srgbClr val="FF0000"/>
            </a:solidFill>
            <a:ln>
              <a:solidFill>
                <a:srgbClr val="FF0000"/>
              </a:solidFill>
            </a:ln>
          </c:spPr>
          <c:invertIfNegative val="0"/>
          <c:cat>
            <c:strRef>
              <c:f>'Data F7'!$B$7:$B$25</c:f>
              <c:strCache>
                <c:ptCount val="19"/>
                <c:pt idx="0">
                  <c:v>Switz.</c:v>
                </c:pt>
                <c:pt idx="1">
                  <c:v>Ireland</c:v>
                </c:pt>
                <c:pt idx="2">
                  <c:v>B. Virgin Islands</c:v>
                </c:pt>
                <c:pt idx="3">
                  <c:v>Bermuda</c:v>
                </c:pt>
                <c:pt idx="4">
                  <c:v>British dependencies</c:v>
                </c:pt>
                <c:pt idx="5">
                  <c:v>Isle of Man</c:v>
                </c:pt>
                <c:pt idx="6">
                  <c:v>Luxembourg</c:v>
                </c:pt>
                <c:pt idx="7">
                  <c:v>Malta</c:v>
                </c:pt>
                <c:pt idx="8">
                  <c:v>Liechtenstein</c:v>
                </c:pt>
                <c:pt idx="9">
                  <c:v>Cayman Islands</c:v>
                </c:pt>
                <c:pt idx="10">
                  <c:v>Mauritius</c:v>
                </c:pt>
                <c:pt idx="11">
                  <c:v>Singapore</c:v>
                </c:pt>
                <c:pt idx="12">
                  <c:v>Cyprus</c:v>
                </c:pt>
                <c:pt idx="13">
                  <c:v>Hong Kong</c:v>
                </c:pt>
                <c:pt idx="14">
                  <c:v>Seychelles</c:v>
                </c:pt>
                <c:pt idx="15">
                  <c:v>Turks &amp; Caicos</c:v>
                </c:pt>
                <c:pt idx="16">
                  <c:v>Barbados</c:v>
                </c:pt>
                <c:pt idx="17">
                  <c:v>Antilles</c:v>
                </c:pt>
                <c:pt idx="18">
                  <c:v>Bahamas</c:v>
                </c:pt>
              </c:strCache>
            </c:strRef>
          </c:cat>
          <c:val>
            <c:numRef>
              <c:f>'Data F7'!$C$7:$C$25</c:f>
              <c:numCache>
                <c:formatCode>0</c:formatCode>
                <c:ptCount val="19"/>
                <c:pt idx="0">
                  <c:v>1785.54</c:v>
                </c:pt>
                <c:pt idx="1">
                  <c:v>575.6</c:v>
                </c:pt>
                <c:pt idx="2">
                  <c:v>825.52</c:v>
                </c:pt>
                <c:pt idx="3">
                  <c:v>32.407029199999997</c:v>
                </c:pt>
                <c:pt idx="4">
                  <c:v>-38.387999999999998</c:v>
                </c:pt>
                <c:pt idx="5">
                  <c:v>59.238122199999999</c:v>
                </c:pt>
                <c:pt idx="6">
                  <c:v>102.4569746</c:v>
                </c:pt>
                <c:pt idx="7">
                  <c:v>352.92</c:v>
                </c:pt>
                <c:pt idx="8">
                  <c:v>16.683695</c:v>
                </c:pt>
                <c:pt idx="9">
                  <c:v>20.2315176</c:v>
                </c:pt>
                <c:pt idx="10">
                  <c:v>-313.42</c:v>
                </c:pt>
                <c:pt idx="11">
                  <c:v>-16.079342199999999</c:v>
                </c:pt>
                <c:pt idx="12">
                  <c:v>-50.95</c:v>
                </c:pt>
                <c:pt idx="13">
                  <c:v>-7.6749181999999996</c:v>
                </c:pt>
                <c:pt idx="14">
                  <c:v>9.3137205999999999</c:v>
                </c:pt>
                <c:pt idx="15">
                  <c:v>7.1736497999999997</c:v>
                </c:pt>
                <c:pt idx="16">
                  <c:v>12.982994</c:v>
                </c:pt>
                <c:pt idx="17">
                  <c:v>15.413591800000001</c:v>
                </c:pt>
                <c:pt idx="18">
                  <c:v>-0.58527459999999998</c:v>
                </c:pt>
              </c:numCache>
            </c:numRef>
          </c:val>
          <c:extLst>
            <c:ext xmlns:c16="http://schemas.microsoft.com/office/drawing/2014/chart" uri="{C3380CC4-5D6E-409C-BE32-E72D297353CC}">
              <c16:uniqueId val="{00000000-7105-4A76-BBA4-920DC69C35D4}"/>
            </c:ext>
          </c:extLst>
        </c:ser>
        <c:ser>
          <c:idx val="1"/>
          <c:order val="1"/>
          <c:tx>
            <c:strRef>
              <c:f>'Data F7'!$F$5:$F$6</c:f>
              <c:strCache>
                <c:ptCount val="2"/>
                <c:pt idx="0">
                  <c:v>Taxable profits if normal profitability</c:v>
                </c:pt>
              </c:strCache>
            </c:strRef>
          </c:tx>
          <c:spPr>
            <a:solidFill>
              <a:srgbClr val="00B0F0"/>
            </a:solidFill>
            <a:ln>
              <a:solidFill>
                <a:srgbClr val="00B0F0"/>
              </a:solidFill>
            </a:ln>
          </c:spPr>
          <c:invertIfNegative val="0"/>
          <c:cat>
            <c:strRef>
              <c:f>'Data F7'!$B$7:$B$25</c:f>
              <c:strCache>
                <c:ptCount val="19"/>
                <c:pt idx="0">
                  <c:v>Switz.</c:v>
                </c:pt>
                <c:pt idx="1">
                  <c:v>Ireland</c:v>
                </c:pt>
                <c:pt idx="2">
                  <c:v>B. Virgin Islands</c:v>
                </c:pt>
                <c:pt idx="3">
                  <c:v>Bermuda</c:v>
                </c:pt>
                <c:pt idx="4">
                  <c:v>British dependencies</c:v>
                </c:pt>
                <c:pt idx="5">
                  <c:v>Isle of Man</c:v>
                </c:pt>
                <c:pt idx="6">
                  <c:v>Luxembourg</c:v>
                </c:pt>
                <c:pt idx="7">
                  <c:v>Malta</c:v>
                </c:pt>
                <c:pt idx="8">
                  <c:v>Liechtenstein</c:v>
                </c:pt>
                <c:pt idx="9">
                  <c:v>Cayman Islands</c:v>
                </c:pt>
                <c:pt idx="10">
                  <c:v>Mauritius</c:v>
                </c:pt>
                <c:pt idx="11">
                  <c:v>Singapore</c:v>
                </c:pt>
                <c:pt idx="12">
                  <c:v>Cyprus</c:v>
                </c:pt>
                <c:pt idx="13">
                  <c:v>Hong Kong</c:v>
                </c:pt>
                <c:pt idx="14">
                  <c:v>Seychelles</c:v>
                </c:pt>
                <c:pt idx="15">
                  <c:v>Turks &amp; Caicos</c:v>
                </c:pt>
                <c:pt idx="16">
                  <c:v>Barbados</c:v>
                </c:pt>
                <c:pt idx="17">
                  <c:v>Antilles</c:v>
                </c:pt>
                <c:pt idx="18">
                  <c:v>Bahamas</c:v>
                </c:pt>
              </c:strCache>
            </c:strRef>
          </c:cat>
          <c:val>
            <c:numRef>
              <c:f>'Data F7'!$F$7:$F$25</c:f>
              <c:numCache>
                <c:formatCode>0</c:formatCode>
                <c:ptCount val="19"/>
                <c:pt idx="0">
                  <c:v>7219.0557905424375</c:v>
                </c:pt>
                <c:pt idx="1">
                  <c:v>1626.7642323561815</c:v>
                </c:pt>
                <c:pt idx="2">
                  <c:v>1203.1421537663907</c:v>
                </c:pt>
                <c:pt idx="3">
                  <c:v>867.3449893067766</c:v>
                </c:pt>
                <c:pt idx="4">
                  <c:v>648.70406256075694</c:v>
                </c:pt>
                <c:pt idx="5">
                  <c:v>643.42949601434407</c:v>
                </c:pt>
                <c:pt idx="6">
                  <c:v>450.41755287204853</c:v>
                </c:pt>
                <c:pt idx="7">
                  <c:v>404.75535978915985</c:v>
                </c:pt>
                <c:pt idx="8">
                  <c:v>396.08275517919247</c:v>
                </c:pt>
                <c:pt idx="9">
                  <c:v>368.62796007863301</c:v>
                </c:pt>
                <c:pt idx="10">
                  <c:v>354.66388326024492</c:v>
                </c:pt>
                <c:pt idx="11">
                  <c:v>265.38508219740334</c:v>
                </c:pt>
                <c:pt idx="12">
                  <c:v>149.96710730503122</c:v>
                </c:pt>
                <c:pt idx="13">
                  <c:v>60.994718154004019</c:v>
                </c:pt>
                <c:pt idx="14">
                  <c:v>37.719490091991965</c:v>
                </c:pt>
                <c:pt idx="15">
                  <c:v>23.989202349735368</c:v>
                </c:pt>
                <c:pt idx="16">
                  <c:v>15.751831979477652</c:v>
                </c:pt>
                <c:pt idx="17">
                  <c:v>7.9277200098291232</c:v>
                </c:pt>
                <c:pt idx="18">
                  <c:v>1.2805362744377956E-2</c:v>
                </c:pt>
              </c:numCache>
            </c:numRef>
          </c:val>
          <c:extLst>
            <c:ext xmlns:c16="http://schemas.microsoft.com/office/drawing/2014/chart" uri="{C3380CC4-5D6E-409C-BE32-E72D297353CC}">
              <c16:uniqueId val="{00000001-7105-4A76-BBA4-920DC69C35D4}"/>
            </c:ext>
          </c:extLst>
        </c:ser>
        <c:dLbls>
          <c:showLegendKey val="0"/>
          <c:showVal val="0"/>
          <c:showCatName val="0"/>
          <c:showSerName val="0"/>
          <c:showPercent val="0"/>
          <c:showBubbleSize val="0"/>
        </c:dLbls>
        <c:gapWidth val="150"/>
        <c:axId val="109258624"/>
        <c:axId val="109841792"/>
      </c:barChart>
      <c:catAx>
        <c:axId val="109258624"/>
        <c:scaling>
          <c:orientation val="minMax"/>
        </c:scaling>
        <c:delete val="0"/>
        <c:axPos val="b"/>
        <c:numFmt formatCode="General" sourceLinked="0"/>
        <c:majorTickMark val="out"/>
        <c:minorTickMark val="none"/>
        <c:tickLblPos val="nextTo"/>
        <c:crossAx val="109841792"/>
        <c:crosses val="autoZero"/>
        <c:auto val="1"/>
        <c:lblAlgn val="ctr"/>
        <c:lblOffset val="100"/>
        <c:noMultiLvlLbl val="0"/>
      </c:catAx>
      <c:valAx>
        <c:axId val="109841792"/>
        <c:scaling>
          <c:orientation val="minMax"/>
          <c:max val="7400"/>
          <c:min val="-600"/>
        </c:scaling>
        <c:delete val="0"/>
        <c:axPos val="l"/>
        <c:majorGridlines>
          <c:spPr>
            <a:ln>
              <a:noFill/>
            </a:ln>
          </c:spPr>
        </c:majorGridlines>
        <c:title>
          <c:tx>
            <c:rich>
              <a:bodyPr rot="0" vert="horz"/>
              <a:lstStyle/>
              <a:p>
                <a:pPr>
                  <a:defRPr sz="1500"/>
                </a:pPr>
                <a:r>
                  <a:rPr lang="en-US" sz="1500"/>
                  <a:t>Million Rands</a:t>
                </a:r>
              </a:p>
            </c:rich>
          </c:tx>
          <c:layout>
            <c:manualLayout>
              <c:xMode val="edge"/>
              <c:yMode val="edge"/>
              <c:x val="1.1730853025476027E-2"/>
              <c:y val="8.5886614034535094E-3"/>
            </c:manualLayout>
          </c:layout>
          <c:overlay val="0"/>
        </c:title>
        <c:numFmt formatCode="0" sourceLinked="1"/>
        <c:majorTickMark val="out"/>
        <c:minorTickMark val="none"/>
        <c:tickLblPos val="nextTo"/>
        <c:spPr>
          <a:ln>
            <a:noFill/>
          </a:ln>
        </c:spPr>
        <c:crossAx val="109258624"/>
        <c:crosses val="autoZero"/>
        <c:crossBetween val="between"/>
      </c:valAx>
    </c:plotArea>
    <c:legend>
      <c:legendPos val="r"/>
      <c:layout>
        <c:manualLayout>
          <c:xMode val="edge"/>
          <c:yMode val="edge"/>
          <c:x val="0.26016858086692884"/>
          <c:y val="0.25427062265816069"/>
          <c:w val="0.51706917406507147"/>
          <c:h val="0.15973135297717511"/>
        </c:manualLayout>
      </c:layout>
      <c:overlay val="0"/>
    </c:legend>
    <c:plotVisOnly val="1"/>
    <c:dispBlanksAs val="gap"/>
    <c:showDLblsOverMax val="0"/>
  </c:chart>
  <c:spPr>
    <a:noFill/>
    <a:ln>
      <a:noFill/>
    </a:ln>
  </c:spPr>
  <c:txPr>
    <a:bodyPr/>
    <a:lstStyle/>
    <a:p>
      <a:pPr>
        <a:defRPr sz="2000">
          <a:latin typeface="Garamond" panose="02020404030301010803" pitchFamily="18" charset="0"/>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Garamond" panose="02020404030301010803" pitchFamily="18" charset="0"/>
                <a:ea typeface="+mn-ea"/>
                <a:cs typeface="+mn-cs"/>
              </a:defRPr>
            </a:pPr>
            <a:r>
              <a:rPr lang="en-GB" sz="1800" b="1" i="0" baseline="0">
                <a:solidFill>
                  <a:schemeClr val="tx1"/>
                </a:solidFill>
                <a:effectLst/>
                <a:latin typeface="Garamond" panose="02020404030301010803" pitchFamily="18" charset="0"/>
              </a:rPr>
              <a:t>Figure 10a: Heterogeneity in OECD estimate across entity size</a:t>
            </a:r>
            <a:endParaRPr lang="da-DK">
              <a:solidFill>
                <a:schemeClr val="tx1"/>
              </a:solidFill>
              <a:effectLst/>
              <a:latin typeface="Garamond" panose="02020404030301010803"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Garamond" panose="02020404030301010803" pitchFamily="18" charset="0"/>
              <a:ea typeface="+mn-ea"/>
              <a:cs typeface="+mn-cs"/>
            </a:defRPr>
          </a:pPr>
          <a:endParaRPr lang="en-US"/>
        </a:p>
      </c:txPr>
    </c:title>
    <c:autoTitleDeleted val="0"/>
    <c:plotArea>
      <c:layout>
        <c:manualLayout>
          <c:layoutTarget val="inner"/>
          <c:xMode val="edge"/>
          <c:yMode val="edge"/>
          <c:x val="0.14802532097874008"/>
          <c:y val="0.12145533532446376"/>
          <c:w val="0.77420429856735551"/>
          <c:h val="0.83911156089814787"/>
        </c:manualLayout>
      </c:layout>
      <c:lineChart>
        <c:grouping val="standard"/>
        <c:varyColors val="0"/>
        <c:ser>
          <c:idx val="0"/>
          <c:order val="0"/>
          <c:spPr>
            <a:ln w="3175" cap="rnd">
              <a:solidFill>
                <a:schemeClr val="tx1"/>
              </a:solidFill>
              <a:round/>
            </a:ln>
            <a:effectLst/>
          </c:spPr>
          <c:marker>
            <c:symbol val="circle"/>
            <c:size val="8"/>
            <c:spPr>
              <a:noFill/>
              <a:ln w="9525">
                <a:solidFill>
                  <a:srgbClr val="7030A0"/>
                </a:solidFill>
              </a:ln>
              <a:effectLst/>
            </c:spPr>
          </c:marker>
          <c:dPt>
            <c:idx val="5"/>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0-D0DB-46C1-8E13-0F84F2B848DA}"/>
              </c:ext>
            </c:extLst>
          </c:dPt>
          <c:dPt>
            <c:idx val="6"/>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1-D0DB-46C1-8E13-0F84F2B848DA}"/>
              </c:ext>
            </c:extLst>
          </c:dPt>
          <c:dPt>
            <c:idx val="7"/>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2-D0DB-46C1-8E13-0F84F2B848DA}"/>
              </c:ext>
            </c:extLst>
          </c:dPt>
          <c:dPt>
            <c:idx val="8"/>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3-D0DB-46C1-8E13-0F84F2B848DA}"/>
              </c:ext>
            </c:extLst>
          </c:dPt>
          <c:dPt>
            <c:idx val="9"/>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4-D0DB-46C1-8E13-0F84F2B848DA}"/>
              </c:ext>
            </c:extLst>
          </c:dPt>
          <c:dPt>
            <c:idx val="10"/>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5-D0DB-46C1-8E13-0F84F2B848DA}"/>
              </c:ext>
            </c:extLst>
          </c:dPt>
          <c:dPt>
            <c:idx val="11"/>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6-D0DB-46C1-8E13-0F84F2B848DA}"/>
              </c:ext>
            </c:extLst>
          </c:dPt>
          <c:dPt>
            <c:idx val="12"/>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7-D0DB-46C1-8E13-0F84F2B848DA}"/>
              </c:ext>
            </c:extLst>
          </c:dPt>
          <c:dPt>
            <c:idx val="13"/>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8-D0DB-46C1-8E13-0F84F2B848DA}"/>
              </c:ext>
            </c:extLst>
          </c:dPt>
          <c:dPt>
            <c:idx val="14"/>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9-D0DB-46C1-8E13-0F84F2B848DA}"/>
              </c:ext>
            </c:extLst>
          </c:dPt>
          <c:dPt>
            <c:idx val="15"/>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A-D0DB-46C1-8E13-0F84F2B848DA}"/>
              </c:ext>
            </c:extLst>
          </c:dPt>
          <c:dPt>
            <c:idx val="16"/>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B-D0DB-46C1-8E13-0F84F2B848DA}"/>
              </c:ext>
            </c:extLst>
          </c:dPt>
          <c:dPt>
            <c:idx val="17"/>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C-D0DB-46C1-8E13-0F84F2B848DA}"/>
              </c:ext>
            </c:extLst>
          </c:dPt>
          <c:dPt>
            <c:idx val="18"/>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D-D0DB-46C1-8E13-0F84F2B848DA}"/>
              </c:ext>
            </c:extLst>
          </c:dPt>
          <c:dPt>
            <c:idx val="19"/>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E-D0DB-46C1-8E13-0F84F2B848DA}"/>
              </c:ext>
            </c:extLst>
          </c:dPt>
          <c:cat>
            <c:strRef>
              <c:f>'Data 10a,10b'!$AF$7:$AY$7</c:f>
              <c:strCache>
                <c:ptCount val="20"/>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strCache>
            </c:strRef>
          </c:cat>
          <c:val>
            <c:numRef>
              <c:f>'Data 10a,10b'!$AF$14:$AY$14</c:f>
              <c:numCache>
                <c:formatCode>0%</c:formatCode>
                <c:ptCount val="20"/>
                <c:pt idx="0">
                  <c:v>-3.7199999999999997E-2</c:v>
                </c:pt>
                <c:pt idx="1">
                  <c:v>-5.47E-3</c:v>
                </c:pt>
                <c:pt idx="2">
                  <c:v>-3.3600000000000001E-3</c:v>
                </c:pt>
                <c:pt idx="3">
                  <c:v>-3.0200000000000001E-3</c:v>
                </c:pt>
                <c:pt idx="4">
                  <c:v>-6.5799999999999997E-2</c:v>
                </c:pt>
                <c:pt idx="5">
                  <c:v>-4.1799999999999997E-2</c:v>
                </c:pt>
                <c:pt idx="6">
                  <c:v>-3.9300000000000002E-2</c:v>
                </c:pt>
                <c:pt idx="7">
                  <c:v>-0.13500000000000001</c:v>
                </c:pt>
                <c:pt idx="8">
                  <c:v>-0.11899999999999999</c:v>
                </c:pt>
                <c:pt idx="9">
                  <c:v>-8.5599999999999996E-2</c:v>
                </c:pt>
                <c:pt idx="10">
                  <c:v>-4.53E-2</c:v>
                </c:pt>
                <c:pt idx="11">
                  <c:v>-0.112</c:v>
                </c:pt>
                <c:pt idx="12">
                  <c:v>-9.2899999999999996E-2</c:v>
                </c:pt>
                <c:pt idx="13">
                  <c:v>-8.7599999999999997E-2</c:v>
                </c:pt>
                <c:pt idx="14">
                  <c:v>-4.6100000000000002E-2</c:v>
                </c:pt>
                <c:pt idx="15">
                  <c:v>-8.0299999999999996E-2</c:v>
                </c:pt>
                <c:pt idx="16">
                  <c:v>-9.2899999999999996E-2</c:v>
                </c:pt>
                <c:pt idx="17">
                  <c:v>-0.109</c:v>
                </c:pt>
                <c:pt idx="18">
                  <c:v>-8.2000000000000003E-2</c:v>
                </c:pt>
                <c:pt idx="19">
                  <c:v>-0.109</c:v>
                </c:pt>
              </c:numCache>
            </c:numRef>
          </c:val>
          <c:smooth val="0"/>
          <c:extLst>
            <c:ext xmlns:c16="http://schemas.microsoft.com/office/drawing/2014/chart" uri="{C3380CC4-5D6E-409C-BE32-E72D297353CC}">
              <c16:uniqueId val="{0000000F-D0DB-46C1-8E13-0F84F2B848DA}"/>
            </c:ext>
          </c:extLst>
        </c:ser>
        <c:ser>
          <c:idx val="2"/>
          <c:order val="1"/>
          <c:tx>
            <c:strRef>
              <c:f>'Data 10a,10b'!$AE$9</c:f>
              <c:strCache>
                <c:ptCount val="1"/>
                <c:pt idx="0">
                  <c:v>Unweighted average effect: -7.1%</c:v>
                </c:pt>
              </c:strCache>
            </c:strRef>
          </c:tx>
          <c:spPr>
            <a:ln w="12700" cap="rnd">
              <a:solidFill>
                <a:schemeClr val="accent3"/>
              </a:solidFill>
              <a:round/>
            </a:ln>
            <a:effectLst/>
          </c:spPr>
          <c:marker>
            <c:symbol val="circle"/>
            <c:size val="5"/>
            <c:spPr>
              <a:solidFill>
                <a:schemeClr val="accent3"/>
              </a:solidFill>
              <a:ln w="9525">
                <a:solidFill>
                  <a:schemeClr val="accent3"/>
                </a:solidFill>
              </a:ln>
              <a:effectLst/>
            </c:spPr>
          </c:marker>
          <c:cat>
            <c:strRef>
              <c:f>'Data 10a,10b'!$AF$7:$AY$7</c:f>
              <c:strCache>
                <c:ptCount val="20"/>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strCache>
            </c:strRef>
          </c:cat>
          <c:val>
            <c:numRef>
              <c:f>'Data 10a,10b'!$AF$9:$AY$9</c:f>
              <c:numCache>
                <c:formatCode>0.0%</c:formatCode>
                <c:ptCount val="20"/>
                <c:pt idx="0">
                  <c:v>-7.1051400000000001E-2</c:v>
                </c:pt>
                <c:pt idx="1">
                  <c:v>-7.1051400000000001E-2</c:v>
                </c:pt>
                <c:pt idx="2">
                  <c:v>-7.1051400000000001E-2</c:v>
                </c:pt>
                <c:pt idx="3">
                  <c:v>-7.1051400000000001E-2</c:v>
                </c:pt>
                <c:pt idx="4">
                  <c:v>-7.1051400000000001E-2</c:v>
                </c:pt>
                <c:pt idx="5">
                  <c:v>-7.1051400000000001E-2</c:v>
                </c:pt>
                <c:pt idx="6">
                  <c:v>-7.1051400000000001E-2</c:v>
                </c:pt>
                <c:pt idx="7">
                  <c:v>-7.1051400000000001E-2</c:v>
                </c:pt>
                <c:pt idx="8">
                  <c:v>-7.1051400000000001E-2</c:v>
                </c:pt>
                <c:pt idx="9">
                  <c:v>-7.1051400000000001E-2</c:v>
                </c:pt>
                <c:pt idx="10">
                  <c:v>-7.1051400000000001E-2</c:v>
                </c:pt>
                <c:pt idx="11">
                  <c:v>-7.1051400000000001E-2</c:v>
                </c:pt>
                <c:pt idx="12">
                  <c:v>-7.1051400000000001E-2</c:v>
                </c:pt>
                <c:pt idx="13">
                  <c:v>-7.1051400000000001E-2</c:v>
                </c:pt>
                <c:pt idx="14">
                  <c:v>-7.1051400000000001E-2</c:v>
                </c:pt>
                <c:pt idx="15">
                  <c:v>-7.1051400000000001E-2</c:v>
                </c:pt>
                <c:pt idx="16">
                  <c:v>-7.1051400000000001E-2</c:v>
                </c:pt>
                <c:pt idx="17">
                  <c:v>-7.1051400000000001E-2</c:v>
                </c:pt>
                <c:pt idx="18">
                  <c:v>-7.1051400000000001E-2</c:v>
                </c:pt>
                <c:pt idx="19">
                  <c:v>-7.1051400000000001E-2</c:v>
                </c:pt>
              </c:numCache>
            </c:numRef>
          </c:val>
          <c:smooth val="0"/>
          <c:extLst>
            <c:ext xmlns:c16="http://schemas.microsoft.com/office/drawing/2014/chart" uri="{C3380CC4-5D6E-409C-BE32-E72D297353CC}">
              <c16:uniqueId val="{00000010-D0DB-46C1-8E13-0F84F2B848DA}"/>
            </c:ext>
          </c:extLst>
        </c:ser>
        <c:dLbls>
          <c:showLegendKey val="0"/>
          <c:showVal val="0"/>
          <c:showCatName val="0"/>
          <c:showSerName val="0"/>
          <c:showPercent val="0"/>
          <c:showBubbleSize val="0"/>
        </c:dLbls>
        <c:marker val="1"/>
        <c:smooth val="0"/>
        <c:axId val="844271192"/>
        <c:axId val="844273816"/>
      </c:lineChart>
      <c:catAx>
        <c:axId val="844271192"/>
        <c:scaling>
          <c:orientation val="minMax"/>
        </c:scaling>
        <c:delete val="0"/>
        <c:axPos val="b"/>
        <c:title>
          <c:tx>
            <c:rich>
              <a:bodyPr rot="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r>
                  <a:rPr lang="en-US" sz="1500" b="1">
                    <a:solidFill>
                      <a:schemeClr val="tx1"/>
                    </a:solidFill>
                    <a:latin typeface="Garamond" panose="02020404030301010803" pitchFamily="18" charset="0"/>
                  </a:rPr>
                  <a:t>Percentile in asset</a:t>
                </a:r>
                <a:r>
                  <a:rPr lang="en-US" sz="1500" b="1" baseline="0">
                    <a:solidFill>
                      <a:schemeClr val="tx1"/>
                    </a:solidFill>
                    <a:latin typeface="Garamond" panose="02020404030301010803" pitchFamily="18" charset="0"/>
                  </a:rPr>
                  <a:t> </a:t>
                </a:r>
                <a:r>
                  <a:rPr lang="en-US" sz="1500" b="1">
                    <a:solidFill>
                      <a:schemeClr val="tx1"/>
                    </a:solidFill>
                    <a:latin typeface="Garamond" panose="02020404030301010803" pitchFamily="18" charset="0"/>
                  </a:rPr>
                  <a:t>distribution (measured</a:t>
                </a:r>
                <a:r>
                  <a:rPr lang="en-US" sz="1500" b="1" baseline="0">
                    <a:solidFill>
                      <a:schemeClr val="tx1"/>
                    </a:solidFill>
                    <a:latin typeface="Garamond" panose="02020404030301010803" pitchFamily="18" charset="0"/>
                  </a:rPr>
                  <a:t> at the entity level</a:t>
                </a:r>
                <a:r>
                  <a:rPr lang="en-US" sz="1500" b="1">
                    <a:solidFill>
                      <a:schemeClr val="tx1"/>
                    </a:solidFill>
                    <a:latin typeface="Garamond" panose="02020404030301010803" pitchFamily="18" charset="0"/>
                  </a:rPr>
                  <a:t>)</a:t>
                </a:r>
              </a:p>
            </c:rich>
          </c:tx>
          <c:layout>
            <c:manualLayout>
              <c:xMode val="edge"/>
              <c:yMode val="edge"/>
              <c:x val="0.30990363666158927"/>
              <c:y val="7.4721200602275814E-2"/>
            </c:manualLayout>
          </c:layout>
          <c:overlay val="0"/>
          <c:spPr>
            <a:noFill/>
            <a:ln>
              <a:noFill/>
            </a:ln>
            <a:effectLst/>
          </c:spPr>
          <c:txPr>
            <a:bodyPr rot="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Garamond" panose="02020404030301010803" pitchFamily="18" charset="0"/>
                <a:ea typeface="+mn-ea"/>
                <a:cs typeface="+mn-cs"/>
              </a:defRPr>
            </a:pPr>
            <a:endParaRPr lang="en-US"/>
          </a:p>
        </c:txPr>
        <c:crossAx val="844273816"/>
        <c:crosses val="autoZero"/>
        <c:auto val="1"/>
        <c:lblAlgn val="ctr"/>
        <c:lblOffset val="100"/>
        <c:noMultiLvlLbl val="0"/>
      </c:catAx>
      <c:valAx>
        <c:axId val="844273816"/>
        <c:scaling>
          <c:orientation val="minMax"/>
        </c:scaling>
        <c:delete val="0"/>
        <c:axPos val="l"/>
        <c:title>
          <c:tx>
            <c:rich>
              <a:bodyPr rot="-540000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r>
                  <a:rPr lang="en-US" sz="1500" b="1">
                    <a:solidFill>
                      <a:schemeClr val="tx1"/>
                    </a:solidFill>
                    <a:latin typeface="Garamond" panose="02020404030301010803" pitchFamily="18" charset="0"/>
                  </a:rPr>
                  <a:t>Estimated profit shifting response to tax differential</a:t>
                </a:r>
              </a:p>
            </c:rich>
          </c:tx>
          <c:layout>
            <c:manualLayout>
              <c:xMode val="edge"/>
              <c:yMode val="edge"/>
              <c:x val="2.4729562875456416E-2"/>
              <c:y val="0.17556201608728331"/>
            </c:manualLayout>
          </c:layout>
          <c:overlay val="0"/>
          <c:spPr>
            <a:noFill/>
            <a:ln>
              <a:noFill/>
            </a:ln>
            <a:effectLst/>
          </c:spPr>
          <c:txPr>
            <a:bodyPr rot="-540000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Garamond" panose="02020404030301010803" pitchFamily="18" charset="0"/>
                <a:ea typeface="+mn-ea"/>
                <a:cs typeface="+mn-cs"/>
              </a:defRPr>
            </a:pPr>
            <a:endParaRPr lang="en-US"/>
          </a:p>
        </c:txPr>
        <c:crossAx val="844271192"/>
        <c:crosses val="autoZero"/>
        <c:crossBetween val="between"/>
      </c:valAx>
      <c:spPr>
        <a:noFill/>
        <a:ln>
          <a:noFill/>
        </a:ln>
        <a:effectLst/>
      </c:spPr>
    </c:plotArea>
    <c:legend>
      <c:legendPos val="t"/>
      <c:legendEntry>
        <c:idx val="0"/>
        <c:delete val="1"/>
      </c:legendEntry>
      <c:layout>
        <c:manualLayout>
          <c:xMode val="edge"/>
          <c:yMode val="edge"/>
          <c:x val="0.16179315865967112"/>
          <c:y val="0.45125087420498772"/>
          <c:w val="0.20159446804052258"/>
          <c:h val="0.13130221574967704"/>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Garamond" panose="02020404030301010803"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1" i="0" u="none" strike="noStrike" kern="1200" spc="0" baseline="0">
                <a:solidFill>
                  <a:schemeClr val="tx1"/>
                </a:solidFill>
                <a:latin typeface="Garamond" panose="02020404030301010803" pitchFamily="18" charset="0"/>
                <a:ea typeface="+mn-ea"/>
                <a:cs typeface="+mn-cs"/>
              </a:defRPr>
            </a:pPr>
            <a:r>
              <a:rPr lang="en-GB" sz="1800" b="1" i="0" u="none" strike="noStrike" baseline="0">
                <a:effectLst/>
              </a:rPr>
              <a:t>Figure 10b: Heterogeneity in OECD estimate across MNE group size</a:t>
            </a:r>
            <a:endParaRPr lang="da-DK" sz="1800" b="1">
              <a:solidFill>
                <a:schemeClr val="tx1"/>
              </a:solidFill>
              <a:latin typeface="Garamond" panose="02020404030301010803" pitchFamily="18" charset="0"/>
            </a:endParaRPr>
          </a:p>
        </c:rich>
      </c:tx>
      <c:layout>
        <c:manualLayout>
          <c:xMode val="edge"/>
          <c:yMode val="edge"/>
          <c:x val="0.12667005160690636"/>
          <c:y val="0"/>
        </c:manualLayout>
      </c:layout>
      <c:overlay val="0"/>
      <c:spPr>
        <a:noFill/>
        <a:ln>
          <a:noFill/>
        </a:ln>
        <a:effectLst/>
      </c:spPr>
      <c:txPr>
        <a:bodyPr rot="0" spcFirstLastPara="1" vertOverflow="ellipsis" vert="horz" wrap="square" anchor="ctr" anchorCtr="1"/>
        <a:lstStyle/>
        <a:p>
          <a:pPr>
            <a:defRPr sz="2160" b="1" i="0" u="none" strike="noStrike" kern="1200" spc="0" baseline="0">
              <a:solidFill>
                <a:schemeClr val="tx1"/>
              </a:solidFill>
              <a:latin typeface="Garamond" panose="02020404030301010803" pitchFamily="18" charset="0"/>
              <a:ea typeface="+mn-ea"/>
              <a:cs typeface="+mn-cs"/>
            </a:defRPr>
          </a:pPr>
          <a:endParaRPr lang="en-US"/>
        </a:p>
      </c:txPr>
    </c:title>
    <c:autoTitleDeleted val="0"/>
    <c:plotArea>
      <c:layout>
        <c:manualLayout>
          <c:layoutTarget val="inner"/>
          <c:xMode val="edge"/>
          <c:yMode val="edge"/>
          <c:x val="0.14802532097874008"/>
          <c:y val="5.4579703808034362E-2"/>
          <c:w val="0.77420429856735551"/>
          <c:h val="0.90598725473407227"/>
        </c:manualLayout>
      </c:layout>
      <c:lineChart>
        <c:grouping val="standard"/>
        <c:varyColors val="0"/>
        <c:ser>
          <c:idx val="0"/>
          <c:order val="0"/>
          <c:spPr>
            <a:ln w="3175" cap="rnd">
              <a:solidFill>
                <a:schemeClr val="tx1"/>
              </a:solidFill>
              <a:round/>
            </a:ln>
            <a:effectLst/>
          </c:spPr>
          <c:marker>
            <c:symbol val="circle"/>
            <c:size val="8"/>
            <c:spPr>
              <a:noFill/>
              <a:ln w="9525">
                <a:solidFill>
                  <a:srgbClr val="7030A0"/>
                </a:solidFill>
              </a:ln>
              <a:effectLst/>
            </c:spPr>
          </c:marker>
          <c:dPt>
            <c:idx val="5"/>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0-D319-4CC0-BE71-AA6E18B77458}"/>
              </c:ext>
            </c:extLst>
          </c:dPt>
          <c:dPt>
            <c:idx val="6"/>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1-D319-4CC0-BE71-AA6E18B77458}"/>
              </c:ext>
            </c:extLst>
          </c:dPt>
          <c:dPt>
            <c:idx val="7"/>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2-D319-4CC0-BE71-AA6E18B77458}"/>
              </c:ext>
            </c:extLst>
          </c:dPt>
          <c:dPt>
            <c:idx val="8"/>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3-D319-4CC0-BE71-AA6E18B77458}"/>
              </c:ext>
            </c:extLst>
          </c:dPt>
          <c:dPt>
            <c:idx val="9"/>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4-D319-4CC0-BE71-AA6E18B77458}"/>
              </c:ext>
            </c:extLst>
          </c:dPt>
          <c:dPt>
            <c:idx val="10"/>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5-D319-4CC0-BE71-AA6E18B77458}"/>
              </c:ext>
            </c:extLst>
          </c:dPt>
          <c:dPt>
            <c:idx val="11"/>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6-D319-4CC0-BE71-AA6E18B77458}"/>
              </c:ext>
            </c:extLst>
          </c:dPt>
          <c:dPt>
            <c:idx val="12"/>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7-D319-4CC0-BE71-AA6E18B77458}"/>
              </c:ext>
            </c:extLst>
          </c:dPt>
          <c:dPt>
            <c:idx val="14"/>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8-D319-4CC0-BE71-AA6E18B77458}"/>
              </c:ext>
            </c:extLst>
          </c:dPt>
          <c:dPt>
            <c:idx val="15"/>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9-D319-4CC0-BE71-AA6E18B77458}"/>
              </c:ext>
            </c:extLst>
          </c:dPt>
          <c:dPt>
            <c:idx val="16"/>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A-D319-4CC0-BE71-AA6E18B77458}"/>
              </c:ext>
            </c:extLst>
          </c:dPt>
          <c:dPt>
            <c:idx val="17"/>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B-D319-4CC0-BE71-AA6E18B77458}"/>
              </c:ext>
            </c:extLst>
          </c:dPt>
          <c:dPt>
            <c:idx val="18"/>
            <c:marker>
              <c:symbol val="circle"/>
              <c:size val="8"/>
              <c:spPr>
                <a:solidFill>
                  <a:schemeClr val="tx1"/>
                </a:solidFill>
                <a:ln w="9525">
                  <a:solidFill>
                    <a:srgbClr val="7030A0"/>
                  </a:solidFill>
                </a:ln>
                <a:effectLst/>
              </c:spPr>
            </c:marker>
            <c:bubble3D val="0"/>
            <c:extLst>
              <c:ext xmlns:c16="http://schemas.microsoft.com/office/drawing/2014/chart" uri="{C3380CC4-5D6E-409C-BE32-E72D297353CC}">
                <c16:uniqueId val="{0000000C-D319-4CC0-BE71-AA6E18B77458}"/>
              </c:ext>
            </c:extLst>
          </c:dPt>
          <c:dPt>
            <c:idx val="19"/>
            <c:marker>
              <c:symbol val="circle"/>
              <c:size val="8"/>
              <c:spPr>
                <a:solidFill>
                  <a:schemeClr val="bg1"/>
                </a:solidFill>
                <a:ln w="9525">
                  <a:solidFill>
                    <a:srgbClr val="7030A0"/>
                  </a:solidFill>
                </a:ln>
                <a:effectLst/>
              </c:spPr>
            </c:marker>
            <c:bubble3D val="0"/>
            <c:extLst>
              <c:ext xmlns:c16="http://schemas.microsoft.com/office/drawing/2014/chart" uri="{C3380CC4-5D6E-409C-BE32-E72D297353CC}">
                <c16:uniqueId val="{0000000D-D319-4CC0-BE71-AA6E18B77458}"/>
              </c:ext>
            </c:extLst>
          </c:dPt>
          <c:cat>
            <c:strRef>
              <c:f>'Data 10a,10b'!$AF$7:$AY$7</c:f>
              <c:strCache>
                <c:ptCount val="20"/>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strCache>
            </c:strRef>
          </c:cat>
          <c:val>
            <c:numRef>
              <c:f>'Data 10a,10b'!$AF$19:$AY$19</c:f>
              <c:numCache>
                <c:formatCode>General</c:formatCode>
                <c:ptCount val="20"/>
                <c:pt idx="0">
                  <c:v>-7.7299999999999994E-2</c:v>
                </c:pt>
                <c:pt idx="1">
                  <c:v>-5.7500000000000002E-2</c:v>
                </c:pt>
                <c:pt idx="2">
                  <c:v>-8.4100000000000008E-3</c:v>
                </c:pt>
                <c:pt idx="3">
                  <c:v>1.5299999999999999E-2</c:v>
                </c:pt>
                <c:pt idx="4">
                  <c:v>-2.81E-2</c:v>
                </c:pt>
                <c:pt idx="5">
                  <c:v>-6.8099999999999994E-2</c:v>
                </c:pt>
                <c:pt idx="6">
                  <c:v>-0.10100000000000001</c:v>
                </c:pt>
                <c:pt idx="7">
                  <c:v>-7.9399999999999991E-3</c:v>
                </c:pt>
                <c:pt idx="8">
                  <c:v>-8.7800000000000003E-2</c:v>
                </c:pt>
                <c:pt idx="9">
                  <c:v>-0.115</c:v>
                </c:pt>
                <c:pt idx="10">
                  <c:v>-9.7299999999999998E-2</c:v>
                </c:pt>
                <c:pt idx="11">
                  <c:v>-0.13900000000000001</c:v>
                </c:pt>
                <c:pt idx="12">
                  <c:v>-8.8599999999999998E-2</c:v>
                </c:pt>
                <c:pt idx="13">
                  <c:v>-9.2200000000000004E-2</c:v>
                </c:pt>
                <c:pt idx="14">
                  <c:v>-3.1699999999999999E-2</c:v>
                </c:pt>
                <c:pt idx="15">
                  <c:v>-0.26300000000000001</c:v>
                </c:pt>
                <c:pt idx="16">
                  <c:v>-0.16400000000000001</c:v>
                </c:pt>
                <c:pt idx="17">
                  <c:v>-9.7199999999999995E-2</c:v>
                </c:pt>
                <c:pt idx="18">
                  <c:v>-0.19900000000000001</c:v>
                </c:pt>
                <c:pt idx="19">
                  <c:v>-0.158</c:v>
                </c:pt>
              </c:numCache>
            </c:numRef>
          </c:val>
          <c:smooth val="0"/>
          <c:extLst>
            <c:ext xmlns:c16="http://schemas.microsoft.com/office/drawing/2014/chart" uri="{C3380CC4-5D6E-409C-BE32-E72D297353CC}">
              <c16:uniqueId val="{0000000E-D319-4CC0-BE71-AA6E18B77458}"/>
            </c:ext>
          </c:extLst>
        </c:ser>
        <c:ser>
          <c:idx val="2"/>
          <c:order val="1"/>
          <c:tx>
            <c:strRef>
              <c:f>'Data 10a,10b'!$AE$9</c:f>
              <c:strCache>
                <c:ptCount val="1"/>
                <c:pt idx="0">
                  <c:v>Unweighted average effect: -7.1%</c:v>
                </c:pt>
              </c:strCache>
            </c:strRef>
          </c:tx>
          <c:spPr>
            <a:ln w="9525" cap="rnd">
              <a:solidFill>
                <a:schemeClr val="accent3"/>
              </a:solidFill>
              <a:round/>
            </a:ln>
            <a:effectLst/>
          </c:spPr>
          <c:marker>
            <c:symbol val="circle"/>
            <c:size val="5"/>
            <c:spPr>
              <a:solidFill>
                <a:schemeClr val="accent3"/>
              </a:solidFill>
              <a:ln w="9525">
                <a:solidFill>
                  <a:schemeClr val="accent3"/>
                </a:solidFill>
              </a:ln>
              <a:effectLst/>
            </c:spPr>
          </c:marker>
          <c:cat>
            <c:strRef>
              <c:f>'Data 10a,10b'!$AF$7:$AY$7</c:f>
              <c:strCache>
                <c:ptCount val="20"/>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strCache>
            </c:strRef>
          </c:cat>
          <c:val>
            <c:numRef>
              <c:f>'Data 10a,10b'!$AF$9:$AY$9</c:f>
              <c:numCache>
                <c:formatCode>0.0%</c:formatCode>
                <c:ptCount val="20"/>
                <c:pt idx="0">
                  <c:v>-7.1051400000000001E-2</c:v>
                </c:pt>
                <c:pt idx="1">
                  <c:v>-7.1051400000000001E-2</c:v>
                </c:pt>
                <c:pt idx="2">
                  <c:v>-7.1051400000000001E-2</c:v>
                </c:pt>
                <c:pt idx="3">
                  <c:v>-7.1051400000000001E-2</c:v>
                </c:pt>
                <c:pt idx="4">
                  <c:v>-7.1051400000000001E-2</c:v>
                </c:pt>
                <c:pt idx="5">
                  <c:v>-7.1051400000000001E-2</c:v>
                </c:pt>
                <c:pt idx="6">
                  <c:v>-7.1051400000000001E-2</c:v>
                </c:pt>
                <c:pt idx="7">
                  <c:v>-7.1051400000000001E-2</c:v>
                </c:pt>
                <c:pt idx="8">
                  <c:v>-7.1051400000000001E-2</c:v>
                </c:pt>
                <c:pt idx="9">
                  <c:v>-7.1051400000000001E-2</c:v>
                </c:pt>
                <c:pt idx="10">
                  <c:v>-7.1051400000000001E-2</c:v>
                </c:pt>
                <c:pt idx="11">
                  <c:v>-7.1051400000000001E-2</c:v>
                </c:pt>
                <c:pt idx="12">
                  <c:v>-7.1051400000000001E-2</c:v>
                </c:pt>
                <c:pt idx="13">
                  <c:v>-7.1051400000000001E-2</c:v>
                </c:pt>
                <c:pt idx="14">
                  <c:v>-7.1051400000000001E-2</c:v>
                </c:pt>
                <c:pt idx="15">
                  <c:v>-7.1051400000000001E-2</c:v>
                </c:pt>
                <c:pt idx="16">
                  <c:v>-7.1051400000000001E-2</c:v>
                </c:pt>
                <c:pt idx="17">
                  <c:v>-7.1051400000000001E-2</c:v>
                </c:pt>
                <c:pt idx="18">
                  <c:v>-7.1051400000000001E-2</c:v>
                </c:pt>
                <c:pt idx="19">
                  <c:v>-7.1051400000000001E-2</c:v>
                </c:pt>
              </c:numCache>
            </c:numRef>
          </c:val>
          <c:smooth val="0"/>
          <c:extLst>
            <c:ext xmlns:c16="http://schemas.microsoft.com/office/drawing/2014/chart" uri="{C3380CC4-5D6E-409C-BE32-E72D297353CC}">
              <c16:uniqueId val="{0000000F-D319-4CC0-BE71-AA6E18B77458}"/>
            </c:ext>
          </c:extLst>
        </c:ser>
        <c:dLbls>
          <c:showLegendKey val="0"/>
          <c:showVal val="0"/>
          <c:showCatName val="0"/>
          <c:showSerName val="0"/>
          <c:showPercent val="0"/>
          <c:showBubbleSize val="0"/>
        </c:dLbls>
        <c:marker val="1"/>
        <c:smooth val="0"/>
        <c:axId val="844271192"/>
        <c:axId val="844273816"/>
      </c:lineChart>
      <c:catAx>
        <c:axId val="844271192"/>
        <c:scaling>
          <c:orientation val="minMax"/>
        </c:scaling>
        <c:delete val="0"/>
        <c:axPos val="b"/>
        <c:title>
          <c:tx>
            <c:rich>
              <a:bodyPr rot="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r>
                  <a:rPr lang="en-US" sz="1500" b="1">
                    <a:solidFill>
                      <a:schemeClr val="tx1"/>
                    </a:solidFill>
                    <a:latin typeface="Garamond" panose="02020404030301010803" pitchFamily="18" charset="0"/>
                  </a:rPr>
                  <a:t>Percentile in asset</a:t>
                </a:r>
                <a:r>
                  <a:rPr lang="en-US" sz="1500" b="1" baseline="0">
                    <a:solidFill>
                      <a:schemeClr val="tx1"/>
                    </a:solidFill>
                    <a:latin typeface="Garamond" panose="02020404030301010803" pitchFamily="18" charset="0"/>
                  </a:rPr>
                  <a:t> </a:t>
                </a:r>
                <a:r>
                  <a:rPr lang="en-US" sz="1500" b="1">
                    <a:solidFill>
                      <a:schemeClr val="tx1"/>
                    </a:solidFill>
                    <a:latin typeface="Garamond" panose="02020404030301010803" pitchFamily="18" charset="0"/>
                  </a:rPr>
                  <a:t>distribution (measured</a:t>
                </a:r>
                <a:r>
                  <a:rPr lang="en-US" sz="1500" b="1" baseline="0">
                    <a:solidFill>
                      <a:schemeClr val="tx1"/>
                    </a:solidFill>
                    <a:latin typeface="Garamond" panose="02020404030301010803" pitchFamily="18" charset="0"/>
                  </a:rPr>
                  <a:t> at the MNE group level</a:t>
                </a:r>
                <a:r>
                  <a:rPr lang="en-US" sz="1500" b="1">
                    <a:solidFill>
                      <a:schemeClr val="tx1"/>
                    </a:solidFill>
                    <a:latin typeface="Garamond" panose="02020404030301010803" pitchFamily="18" charset="0"/>
                  </a:rPr>
                  <a:t>)</a:t>
                </a:r>
              </a:p>
            </c:rich>
          </c:tx>
          <c:layout>
            <c:manualLayout>
              <c:xMode val="edge"/>
              <c:yMode val="edge"/>
              <c:x val="0.30035058309625312"/>
              <c:y val="0.1290576687318474"/>
            </c:manualLayout>
          </c:layout>
          <c:overlay val="0"/>
          <c:spPr>
            <a:noFill/>
            <a:ln>
              <a:noFill/>
            </a:ln>
            <a:effectLst/>
          </c:spPr>
          <c:txPr>
            <a:bodyPr rot="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Garamond" panose="02020404030301010803" pitchFamily="18" charset="0"/>
                <a:ea typeface="+mn-ea"/>
                <a:cs typeface="+mn-cs"/>
              </a:defRPr>
            </a:pPr>
            <a:endParaRPr lang="en-US"/>
          </a:p>
        </c:txPr>
        <c:crossAx val="844273816"/>
        <c:crosses val="autoZero"/>
        <c:auto val="1"/>
        <c:lblAlgn val="ctr"/>
        <c:lblOffset val="100"/>
        <c:noMultiLvlLbl val="0"/>
      </c:catAx>
      <c:valAx>
        <c:axId val="844273816"/>
        <c:scaling>
          <c:orientation val="minMax"/>
        </c:scaling>
        <c:delete val="0"/>
        <c:axPos val="l"/>
        <c:title>
          <c:tx>
            <c:rich>
              <a:bodyPr rot="-540000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r>
                  <a:rPr lang="en-US" sz="1500" b="1">
                    <a:solidFill>
                      <a:schemeClr val="tx1"/>
                    </a:solidFill>
                    <a:latin typeface="Garamond" panose="02020404030301010803" pitchFamily="18" charset="0"/>
                  </a:rPr>
                  <a:t>Estimated profit shifting response to tax differential</a:t>
                </a:r>
              </a:p>
            </c:rich>
          </c:tx>
          <c:layout>
            <c:manualLayout>
              <c:xMode val="edge"/>
              <c:yMode val="edge"/>
              <c:x val="2.4729562875456416E-2"/>
              <c:y val="0.17556201608728331"/>
            </c:manualLayout>
          </c:layout>
          <c:overlay val="0"/>
          <c:spPr>
            <a:noFill/>
            <a:ln>
              <a:noFill/>
            </a:ln>
            <a:effectLst/>
          </c:spPr>
          <c:txPr>
            <a:bodyPr rot="-5400000" spcFirstLastPara="1" vertOverflow="ellipsis" vert="horz" wrap="square" anchor="ctr" anchorCtr="1"/>
            <a:lstStyle/>
            <a:p>
              <a:pPr>
                <a:defRPr sz="1500" b="1" i="0" u="none" strike="noStrike" kern="1200" baseline="0">
                  <a:solidFill>
                    <a:schemeClr val="tx1"/>
                  </a:solidFill>
                  <a:latin typeface="Garamond" panose="020204040303010108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Garamond" panose="02020404030301010803" pitchFamily="18" charset="0"/>
                <a:ea typeface="+mn-ea"/>
                <a:cs typeface="+mn-cs"/>
              </a:defRPr>
            </a:pPr>
            <a:endParaRPr lang="en-US"/>
          </a:p>
        </c:txPr>
        <c:crossAx val="844271192"/>
        <c:crosses val="autoZero"/>
        <c:crossBetween val="between"/>
      </c:valAx>
      <c:spPr>
        <a:noFill/>
        <a:ln>
          <a:noFill/>
        </a:ln>
        <a:effectLst/>
      </c:spPr>
    </c:plotArea>
    <c:legend>
      <c:legendPos val="t"/>
      <c:legendEntry>
        <c:idx val="0"/>
        <c:delete val="1"/>
      </c:legendEntry>
      <c:layout>
        <c:manualLayout>
          <c:xMode val="edge"/>
          <c:yMode val="edge"/>
          <c:x val="0.17134621222500718"/>
          <c:y val="0.30705024724574009"/>
          <c:w val="0.1988650241647123"/>
          <c:h val="0.22325623873818284"/>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Garamond" panose="02020404030301010803"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160"/>
            </a:pPr>
            <a:r>
              <a:rPr lang="da-DK" sz="2160" b="1" i="0" baseline="0">
                <a:effectLst/>
              </a:rPr>
              <a:t>Figure 1a: Profit shifting across firm size</a:t>
            </a:r>
            <a:endParaRPr lang="da-DK" sz="2160">
              <a:effectLst/>
            </a:endParaRPr>
          </a:p>
        </c:rich>
      </c:tx>
      <c:overlay val="0"/>
    </c:title>
    <c:autoTitleDeleted val="0"/>
    <c:plotArea>
      <c:layout/>
      <c:lineChart>
        <c:grouping val="standard"/>
        <c:varyColors val="0"/>
        <c:ser>
          <c:idx val="1"/>
          <c:order val="0"/>
          <c:tx>
            <c:v>main</c:v>
          </c:tx>
          <c:spPr>
            <a:ln w="9525">
              <a:solidFill>
                <a:schemeClr val="tx1"/>
              </a:solidFill>
            </a:ln>
          </c:spPr>
          <c:marker>
            <c:symbol val="circle"/>
            <c:size val="9"/>
            <c:spPr>
              <a:solidFill>
                <a:schemeClr val="bg1"/>
              </a:solidFill>
            </c:spPr>
          </c:marker>
          <c:dPt>
            <c:idx val="5"/>
            <c:marker>
              <c:spPr>
                <a:solidFill>
                  <a:schemeClr val="tx1"/>
                </a:solidFill>
              </c:spPr>
            </c:marker>
            <c:bubble3D val="0"/>
            <c:extLst>
              <c:ext xmlns:c16="http://schemas.microsoft.com/office/drawing/2014/chart" uri="{C3380CC4-5D6E-409C-BE32-E72D297353CC}">
                <c16:uniqueId val="{00000000-DC34-4792-B185-3F95C00BC8A6}"/>
              </c:ext>
            </c:extLst>
          </c:dPt>
          <c:dPt>
            <c:idx val="6"/>
            <c:marker>
              <c:spPr>
                <a:solidFill>
                  <a:schemeClr val="tx1"/>
                </a:solidFill>
              </c:spPr>
            </c:marker>
            <c:bubble3D val="0"/>
            <c:extLst>
              <c:ext xmlns:c16="http://schemas.microsoft.com/office/drawing/2014/chart" uri="{C3380CC4-5D6E-409C-BE32-E72D297353CC}">
                <c16:uniqueId val="{00000001-DC34-4792-B185-3F95C00BC8A6}"/>
              </c:ext>
            </c:extLst>
          </c:dPt>
          <c:dPt>
            <c:idx val="7"/>
            <c:bubble3D val="0"/>
            <c:extLst>
              <c:ext xmlns:c16="http://schemas.microsoft.com/office/drawing/2014/chart" uri="{C3380CC4-5D6E-409C-BE32-E72D297353CC}">
                <c16:uniqueId val="{00000002-DC34-4792-B185-3F95C00BC8A6}"/>
              </c:ext>
            </c:extLst>
          </c:dPt>
          <c:dPt>
            <c:idx val="8"/>
            <c:marker>
              <c:spPr>
                <a:solidFill>
                  <a:schemeClr val="tx1"/>
                </a:solidFill>
              </c:spPr>
            </c:marker>
            <c:bubble3D val="0"/>
            <c:extLst>
              <c:ext xmlns:c16="http://schemas.microsoft.com/office/drawing/2014/chart" uri="{C3380CC4-5D6E-409C-BE32-E72D297353CC}">
                <c16:uniqueId val="{00000003-DC34-4792-B185-3F95C00BC8A6}"/>
              </c:ext>
            </c:extLst>
          </c:dPt>
          <c:dPt>
            <c:idx val="9"/>
            <c:marker>
              <c:spPr>
                <a:solidFill>
                  <a:schemeClr val="tx1"/>
                </a:solidFill>
              </c:spPr>
            </c:marker>
            <c:bubble3D val="0"/>
            <c:extLst>
              <c:ext xmlns:c16="http://schemas.microsoft.com/office/drawing/2014/chart" uri="{C3380CC4-5D6E-409C-BE32-E72D297353CC}">
                <c16:uniqueId val="{00000004-DC34-4792-B185-3F95C00BC8A6}"/>
              </c:ext>
            </c:extLst>
          </c:dPt>
          <c:cat>
            <c:strRef>
              <c:f>'Data F1,8,9'!$B$7:$B$16</c:f>
              <c:strCache>
                <c:ptCount val="10"/>
                <c:pt idx="0">
                  <c:v>0-10%</c:v>
                </c:pt>
                <c:pt idx="1">
                  <c:v>10-20%</c:v>
                </c:pt>
                <c:pt idx="2">
                  <c:v>20-30%</c:v>
                </c:pt>
                <c:pt idx="3">
                  <c:v>30-40%</c:v>
                </c:pt>
                <c:pt idx="4">
                  <c:v>40-50%</c:v>
                </c:pt>
                <c:pt idx="5">
                  <c:v>50-60%</c:v>
                </c:pt>
                <c:pt idx="6">
                  <c:v>60-70%</c:v>
                </c:pt>
                <c:pt idx="7">
                  <c:v>70-80%</c:v>
                </c:pt>
                <c:pt idx="8">
                  <c:v>80-90%</c:v>
                </c:pt>
                <c:pt idx="9">
                  <c:v>90-100%</c:v>
                </c:pt>
              </c:strCache>
            </c:strRef>
          </c:cat>
          <c:val>
            <c:numRef>
              <c:f>'Data F1,8,9'!$F$7:$F$16</c:f>
              <c:numCache>
                <c:formatCode>General</c:formatCode>
                <c:ptCount val="10"/>
                <c:pt idx="0">
                  <c:v>-4.99E-2</c:v>
                </c:pt>
                <c:pt idx="1">
                  <c:v>-0.2198</c:v>
                </c:pt>
                <c:pt idx="2">
                  <c:v>0.12</c:v>
                </c:pt>
                <c:pt idx="3">
                  <c:v>-6.8199999999999997E-2</c:v>
                </c:pt>
                <c:pt idx="4">
                  <c:v>-8.5300000000000001E-2</c:v>
                </c:pt>
                <c:pt idx="5">
                  <c:v>-0.54559999999999997</c:v>
                </c:pt>
                <c:pt idx="6">
                  <c:v>-0.53659999999999997</c:v>
                </c:pt>
                <c:pt idx="7">
                  <c:v>-0.21160000000000001</c:v>
                </c:pt>
                <c:pt idx="8">
                  <c:v>-0.46310000000000001</c:v>
                </c:pt>
                <c:pt idx="9">
                  <c:v>-0.78010000000000002</c:v>
                </c:pt>
              </c:numCache>
            </c:numRef>
          </c:val>
          <c:smooth val="0"/>
          <c:extLst>
            <c:ext xmlns:c16="http://schemas.microsoft.com/office/drawing/2014/chart" uri="{C3380CC4-5D6E-409C-BE32-E72D297353CC}">
              <c16:uniqueId val="{00000005-DC34-4792-B185-3F95C00BC8A6}"/>
            </c:ext>
          </c:extLst>
        </c:ser>
        <c:ser>
          <c:idx val="0"/>
          <c:order val="1"/>
          <c:tx>
            <c:strRef>
              <c:f>'Data F1,8,9'!$N$6</c:f>
              <c:strCache>
                <c:ptCount val="1"/>
                <c:pt idx="0">
                  <c:v>Unweighted average effect</c:v>
                </c:pt>
              </c:strCache>
            </c:strRef>
          </c:tx>
          <c:spPr>
            <a:ln w="9525"/>
          </c:spPr>
          <c:marker>
            <c:symbol val="circle"/>
            <c:size val="7"/>
            <c:spPr>
              <a:ln>
                <a:noFill/>
              </a:ln>
            </c:spPr>
          </c:marker>
          <c:val>
            <c:numRef>
              <c:f>'Data F1,8,9'!$N$7:$N$16</c:f>
              <c:numCache>
                <c:formatCode>General</c:formatCode>
                <c:ptCount val="10"/>
                <c:pt idx="0">
                  <c:v>-0.34599999999999997</c:v>
                </c:pt>
                <c:pt idx="1">
                  <c:v>-0.34599999999999997</c:v>
                </c:pt>
                <c:pt idx="2">
                  <c:v>-0.34599999999999997</c:v>
                </c:pt>
                <c:pt idx="3">
                  <c:v>-0.34599999999999997</c:v>
                </c:pt>
                <c:pt idx="4">
                  <c:v>-0.34599999999999997</c:v>
                </c:pt>
                <c:pt idx="5">
                  <c:v>-0.34599999999999997</c:v>
                </c:pt>
                <c:pt idx="6">
                  <c:v>-0.34599999999999997</c:v>
                </c:pt>
                <c:pt idx="7">
                  <c:v>-0.34599999999999997</c:v>
                </c:pt>
                <c:pt idx="8">
                  <c:v>-0.34599999999999997</c:v>
                </c:pt>
                <c:pt idx="9">
                  <c:v>-0.34599999999999997</c:v>
                </c:pt>
              </c:numCache>
            </c:numRef>
          </c:val>
          <c:smooth val="0"/>
          <c:extLst>
            <c:ext xmlns:c16="http://schemas.microsoft.com/office/drawing/2014/chart" uri="{C3380CC4-5D6E-409C-BE32-E72D297353CC}">
              <c16:uniqueId val="{00000006-DC34-4792-B185-3F95C00BC8A6}"/>
            </c:ext>
          </c:extLst>
        </c:ser>
        <c:ser>
          <c:idx val="2"/>
          <c:order val="2"/>
          <c:tx>
            <c:strRef>
              <c:f>'Data F1,8,9'!$V$6</c:f>
              <c:strCache>
                <c:ptCount val="1"/>
                <c:pt idx="0">
                  <c:v>Weighted average effect</c:v>
                </c:pt>
              </c:strCache>
            </c:strRef>
          </c:tx>
          <c:spPr>
            <a:ln w="9525">
              <a:solidFill>
                <a:schemeClr val="bg2">
                  <a:lumMod val="50000"/>
                </a:schemeClr>
              </a:solidFill>
            </a:ln>
          </c:spPr>
          <c:marker>
            <c:symbol val="circle"/>
            <c:size val="6"/>
            <c:spPr>
              <a:ln>
                <a:solidFill>
                  <a:schemeClr val="accent1"/>
                </a:solidFill>
              </a:ln>
            </c:spPr>
          </c:marker>
          <c:val>
            <c:numRef>
              <c:f>'Data F1,8,9'!$V$7:$V$16</c:f>
              <c:numCache>
                <c:formatCode>General</c:formatCode>
                <c:ptCount val="10"/>
                <c:pt idx="0">
                  <c:v>-0.58799999999999997</c:v>
                </c:pt>
                <c:pt idx="1">
                  <c:v>-0.58799999999999997</c:v>
                </c:pt>
                <c:pt idx="2">
                  <c:v>-0.58799999999999997</c:v>
                </c:pt>
                <c:pt idx="3">
                  <c:v>-0.58799999999999997</c:v>
                </c:pt>
                <c:pt idx="4">
                  <c:v>-0.58799999999999997</c:v>
                </c:pt>
                <c:pt idx="5">
                  <c:v>-0.58799999999999997</c:v>
                </c:pt>
                <c:pt idx="6">
                  <c:v>-0.58799999999999997</c:v>
                </c:pt>
                <c:pt idx="7">
                  <c:v>-0.58799999999999997</c:v>
                </c:pt>
                <c:pt idx="8">
                  <c:v>-0.58799999999999997</c:v>
                </c:pt>
                <c:pt idx="9">
                  <c:v>-0.58799999999999997</c:v>
                </c:pt>
              </c:numCache>
            </c:numRef>
          </c:val>
          <c:smooth val="0"/>
          <c:extLst>
            <c:ext xmlns:c16="http://schemas.microsoft.com/office/drawing/2014/chart" uri="{C3380CC4-5D6E-409C-BE32-E72D297353CC}">
              <c16:uniqueId val="{00000007-DC34-4792-B185-3F95C00BC8A6}"/>
            </c:ext>
          </c:extLst>
        </c:ser>
        <c:dLbls>
          <c:showLegendKey val="0"/>
          <c:showVal val="0"/>
          <c:showCatName val="0"/>
          <c:showSerName val="0"/>
          <c:showPercent val="0"/>
          <c:showBubbleSize val="0"/>
        </c:dLbls>
        <c:marker val="1"/>
        <c:smooth val="0"/>
        <c:axId val="94090752"/>
        <c:axId val="94092288"/>
      </c:lineChart>
      <c:catAx>
        <c:axId val="94090752"/>
        <c:scaling>
          <c:orientation val="minMax"/>
        </c:scaling>
        <c:delete val="0"/>
        <c:axPos val="b"/>
        <c:title>
          <c:tx>
            <c:rich>
              <a:bodyPr/>
              <a:lstStyle/>
              <a:p>
                <a:pPr>
                  <a:defRPr/>
                </a:pPr>
                <a:r>
                  <a:rPr lang="en-US"/>
                  <a:t>Percentile in wage bill distribution (smallest to largest) </a:t>
                </a:r>
              </a:p>
            </c:rich>
          </c:tx>
          <c:layout>
            <c:manualLayout>
              <c:xMode val="edge"/>
              <c:yMode val="edge"/>
              <c:x val="0.38888584286970274"/>
              <c:y val="0.11380598547412794"/>
            </c:manualLayout>
          </c:layout>
          <c:overlay val="0"/>
        </c:title>
        <c:numFmt formatCode="General" sourceLinked="1"/>
        <c:majorTickMark val="out"/>
        <c:minorTickMark val="none"/>
        <c:tickLblPos val="nextTo"/>
        <c:crossAx val="94092288"/>
        <c:crosses val="autoZero"/>
        <c:auto val="1"/>
        <c:lblAlgn val="ctr"/>
        <c:lblOffset val="100"/>
        <c:noMultiLvlLbl val="0"/>
      </c:catAx>
      <c:valAx>
        <c:axId val="94092288"/>
        <c:scaling>
          <c:orientation val="minMax"/>
          <c:max val="0.2"/>
        </c:scaling>
        <c:delete val="0"/>
        <c:axPos val="l"/>
        <c:majorGridlines>
          <c:spPr>
            <a:ln>
              <a:noFill/>
            </a:ln>
          </c:spPr>
        </c:majorGridlines>
        <c:title>
          <c:tx>
            <c:rich>
              <a:bodyPr/>
              <a:lstStyle/>
              <a:p>
                <a:pPr>
                  <a:defRPr/>
                </a:pPr>
                <a:r>
                  <a:rPr lang="en-US"/>
                  <a:t>Estimated impact on profitability</a:t>
                </a:r>
              </a:p>
            </c:rich>
          </c:tx>
          <c:overlay val="0"/>
        </c:title>
        <c:numFmt formatCode="0%" sourceLinked="0"/>
        <c:majorTickMark val="none"/>
        <c:minorTickMark val="none"/>
        <c:tickLblPos val="nextTo"/>
        <c:crossAx val="94090752"/>
        <c:crosses val="autoZero"/>
        <c:crossBetween val="between"/>
      </c:valAx>
    </c:plotArea>
    <c:legend>
      <c:legendPos val="r"/>
      <c:legendEntry>
        <c:idx val="0"/>
        <c:delete val="1"/>
      </c:legendEntry>
      <c:layout>
        <c:manualLayout>
          <c:xMode val="edge"/>
          <c:yMode val="edge"/>
          <c:x val="9.5668131123853764E-2"/>
          <c:y val="0.47156510964416781"/>
          <c:w val="0.48640612140451528"/>
          <c:h val="0.30570627918634929"/>
        </c:manualLayout>
      </c:layout>
      <c:overlay val="1"/>
    </c:legend>
    <c:plotVisOnly val="1"/>
    <c:dispBlanksAs val="gap"/>
    <c:showDLblsOverMax val="0"/>
  </c:chart>
  <c:spPr>
    <a:ln>
      <a:noFill/>
    </a:ln>
  </c:spPr>
  <c:txPr>
    <a:bodyPr/>
    <a:lstStyle/>
    <a:p>
      <a:pPr>
        <a:defRPr sz="1800">
          <a:latin typeface="Garamond" panose="02020404030301010803" pitchFamily="18"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GB" sz="2000" b="1">
                <a:effectLst/>
              </a:rPr>
              <a:t>Figure 9: Estimated tax loss                                                                       (% of current tax payments in haven-owned firms)</a:t>
            </a:r>
            <a:endParaRPr lang="da-DK" sz="2000">
              <a:effectLst/>
            </a:endParaRPr>
          </a:p>
          <a:p>
            <a:pPr>
              <a:defRPr sz="2000"/>
            </a:pPr>
            <a:r>
              <a:rPr lang="en-GB" sz="2000">
                <a:effectLst/>
              </a:rPr>
              <a:t> </a:t>
            </a:r>
            <a:endParaRPr lang="da-DK" sz="2000">
              <a:effectLst/>
            </a:endParaRPr>
          </a:p>
        </c:rich>
      </c:tx>
      <c:overlay val="0"/>
    </c:title>
    <c:autoTitleDeleted val="0"/>
    <c:plotArea>
      <c:layout>
        <c:manualLayout>
          <c:layoutTarget val="inner"/>
          <c:xMode val="edge"/>
          <c:yMode val="edge"/>
          <c:x val="8.2827445955130724E-2"/>
          <c:y val="5.6093270472852334E-2"/>
          <c:w val="0.88977265850013276"/>
          <c:h val="0.9173369191442694"/>
        </c:manualLayout>
      </c:layout>
      <c:lineChart>
        <c:grouping val="standard"/>
        <c:varyColors val="0"/>
        <c:ser>
          <c:idx val="1"/>
          <c:order val="0"/>
          <c:tx>
            <c:v>Flexible specification</c:v>
          </c:tx>
          <c:spPr>
            <a:ln w="12700">
              <a:solidFill>
                <a:schemeClr val="tx1"/>
              </a:solidFill>
            </a:ln>
          </c:spPr>
          <c:marker>
            <c:symbol val="circle"/>
            <c:size val="10"/>
            <c:spPr>
              <a:solidFill>
                <a:schemeClr val="bg1"/>
              </a:solidFill>
            </c:spPr>
          </c:marker>
          <c:dPt>
            <c:idx val="6"/>
            <c:bubble3D val="0"/>
            <c:extLst>
              <c:ext xmlns:c16="http://schemas.microsoft.com/office/drawing/2014/chart" uri="{C3380CC4-5D6E-409C-BE32-E72D297353CC}">
                <c16:uniqueId val="{00000000-7332-4C8D-81EB-A40608AE9BFB}"/>
              </c:ext>
            </c:extLst>
          </c:dPt>
          <c:dPt>
            <c:idx val="7"/>
            <c:bubble3D val="0"/>
            <c:extLst>
              <c:ext xmlns:c16="http://schemas.microsoft.com/office/drawing/2014/chart" uri="{C3380CC4-5D6E-409C-BE32-E72D297353CC}">
                <c16:uniqueId val="{00000001-7332-4C8D-81EB-A40608AE9BFB}"/>
              </c:ext>
            </c:extLst>
          </c:dPt>
          <c:dPt>
            <c:idx val="8"/>
            <c:bubble3D val="0"/>
            <c:extLst>
              <c:ext xmlns:c16="http://schemas.microsoft.com/office/drawing/2014/chart" uri="{C3380CC4-5D6E-409C-BE32-E72D297353CC}">
                <c16:uniqueId val="{00000002-7332-4C8D-81EB-A40608AE9BFB}"/>
              </c:ext>
            </c:extLst>
          </c:dPt>
          <c:dPt>
            <c:idx val="9"/>
            <c:bubble3D val="0"/>
            <c:extLst>
              <c:ext xmlns:c16="http://schemas.microsoft.com/office/drawing/2014/chart" uri="{C3380CC4-5D6E-409C-BE32-E72D297353CC}">
                <c16:uniqueId val="{00000003-7332-4C8D-81EB-A40608AE9BFB}"/>
              </c:ext>
            </c:extLst>
          </c:dPt>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32-4C8D-81EB-A40608AE9B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'Data F1,8,9'!$B$7:$B$16</c:f>
              <c:strCache>
                <c:ptCount val="10"/>
                <c:pt idx="0">
                  <c:v>0-10%</c:v>
                </c:pt>
                <c:pt idx="1">
                  <c:v>10-20%</c:v>
                </c:pt>
                <c:pt idx="2">
                  <c:v>20-30%</c:v>
                </c:pt>
                <c:pt idx="3">
                  <c:v>30-40%</c:v>
                </c:pt>
                <c:pt idx="4">
                  <c:v>40-50%</c:v>
                </c:pt>
                <c:pt idx="5">
                  <c:v>50-60%</c:v>
                </c:pt>
                <c:pt idx="6">
                  <c:v>60-70%</c:v>
                </c:pt>
                <c:pt idx="7">
                  <c:v>70-80%</c:v>
                </c:pt>
                <c:pt idx="8">
                  <c:v>80-90%</c:v>
                </c:pt>
                <c:pt idx="9">
                  <c:v>90-100%</c:v>
                </c:pt>
              </c:strCache>
            </c:strRef>
          </c:cat>
          <c:val>
            <c:numRef>
              <c:f>'Data F1,8,9'!$L$7:$L$16</c:f>
              <c:numCache>
                <c:formatCode>0%</c:formatCode>
                <c:ptCount val="10"/>
                <c:pt idx="0">
                  <c:v>4.3285210823666031E-4</c:v>
                </c:pt>
                <c:pt idx="1">
                  <c:v>3.2779064776065777E-3</c:v>
                </c:pt>
                <c:pt idx="2">
                  <c:v>1.5801529087076441E-3</c:v>
                </c:pt>
                <c:pt idx="3">
                  <c:v>5.3565470578404708E-3</c:v>
                </c:pt>
                <c:pt idx="4">
                  <c:v>5.9753378180114718E-3</c:v>
                </c:pt>
                <c:pt idx="5">
                  <c:v>2.4625393530311023E-4</c:v>
                </c:pt>
                <c:pt idx="6">
                  <c:v>-2.7717230561067171E-2</c:v>
                </c:pt>
                <c:pt idx="7">
                  <c:v>-9.9158062849338605E-3</c:v>
                </c:pt>
                <c:pt idx="8">
                  <c:v>6.0769851634136583E-2</c:v>
                </c:pt>
                <c:pt idx="9">
                  <c:v>2.8569924614863629</c:v>
                </c:pt>
              </c:numCache>
            </c:numRef>
          </c:val>
          <c:smooth val="0"/>
          <c:extLst>
            <c:ext xmlns:c16="http://schemas.microsoft.com/office/drawing/2014/chart" uri="{C3380CC4-5D6E-409C-BE32-E72D297353CC}">
              <c16:uniqueId val="{00000004-7332-4C8D-81EB-A40608AE9BFB}"/>
            </c:ext>
          </c:extLst>
        </c:ser>
        <c:ser>
          <c:idx val="0"/>
          <c:order val="1"/>
          <c:tx>
            <c:v>Inflexible specification</c:v>
          </c:tx>
          <c:spPr>
            <a:ln w="9525">
              <a:solidFill>
                <a:srgbClr val="0070C0"/>
              </a:solidFill>
            </a:ln>
          </c:spPr>
          <c:marker>
            <c:symbol val="triangle"/>
            <c:size val="10"/>
            <c:spPr>
              <a:solidFill>
                <a:schemeClr val="tx1"/>
              </a:solidFill>
            </c:spPr>
          </c:marker>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32-4C8D-81EB-A40608AE9B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'Data F1,8,9'!$B$7:$B$16</c:f>
              <c:strCache>
                <c:ptCount val="10"/>
                <c:pt idx="0">
                  <c:v>0-10%</c:v>
                </c:pt>
                <c:pt idx="1">
                  <c:v>10-20%</c:v>
                </c:pt>
                <c:pt idx="2">
                  <c:v>20-30%</c:v>
                </c:pt>
                <c:pt idx="3">
                  <c:v>30-40%</c:v>
                </c:pt>
                <c:pt idx="4">
                  <c:v>40-50%</c:v>
                </c:pt>
                <c:pt idx="5">
                  <c:v>50-60%</c:v>
                </c:pt>
                <c:pt idx="6">
                  <c:v>60-70%</c:v>
                </c:pt>
                <c:pt idx="7">
                  <c:v>70-80%</c:v>
                </c:pt>
                <c:pt idx="8">
                  <c:v>80-90%</c:v>
                </c:pt>
                <c:pt idx="9">
                  <c:v>90-100%</c:v>
                </c:pt>
              </c:strCache>
            </c:strRef>
          </c:cat>
          <c:val>
            <c:numRef>
              <c:f>'Data F1,8,9'!$T$7:$T$16</c:f>
              <c:numCache>
                <c:formatCode>0%</c:formatCode>
                <c:ptCount val="10"/>
                <c:pt idx="0">
                  <c:v>4.3602025047138702E-3</c:v>
                </c:pt>
                <c:pt idx="1">
                  <c:v>9.702981114736841E-3</c:v>
                </c:pt>
                <c:pt idx="2">
                  <c:v>1.8086180184814751E-2</c:v>
                </c:pt>
                <c:pt idx="3">
                  <c:v>4.5383122250874278E-2</c:v>
                </c:pt>
                <c:pt idx="4">
                  <c:v>4.8893645216798315E-2</c:v>
                </c:pt>
                <c:pt idx="5">
                  <c:v>4.636930728890834E-2</c:v>
                </c:pt>
                <c:pt idx="6">
                  <c:v>3.3593304470153074E-2</c:v>
                </c:pt>
                <c:pt idx="7">
                  <c:v>6.8683359874145172E-2</c:v>
                </c:pt>
                <c:pt idx="8">
                  <c:v>0.11203926707615874</c:v>
                </c:pt>
                <c:pt idx="9">
                  <c:v>0.52904789915314598</c:v>
                </c:pt>
              </c:numCache>
            </c:numRef>
          </c:val>
          <c:smooth val="0"/>
          <c:extLst>
            <c:ext xmlns:c16="http://schemas.microsoft.com/office/drawing/2014/chart" uri="{C3380CC4-5D6E-409C-BE32-E72D297353CC}">
              <c16:uniqueId val="{00000006-7332-4C8D-81EB-A40608AE9BFB}"/>
            </c:ext>
          </c:extLst>
        </c:ser>
        <c:dLbls>
          <c:showLegendKey val="0"/>
          <c:showVal val="0"/>
          <c:showCatName val="0"/>
          <c:showSerName val="0"/>
          <c:showPercent val="0"/>
          <c:showBubbleSize val="0"/>
        </c:dLbls>
        <c:marker val="1"/>
        <c:smooth val="0"/>
        <c:axId val="88118016"/>
        <c:axId val="88119552"/>
      </c:lineChart>
      <c:catAx>
        <c:axId val="88118016"/>
        <c:scaling>
          <c:orientation val="minMax"/>
        </c:scaling>
        <c:delete val="0"/>
        <c:axPos val="b"/>
        <c:numFmt formatCode="General" sourceLinked="1"/>
        <c:majorTickMark val="out"/>
        <c:minorTickMark val="none"/>
        <c:tickLblPos val="nextTo"/>
        <c:crossAx val="88119552"/>
        <c:crosses val="autoZero"/>
        <c:auto val="1"/>
        <c:lblAlgn val="ctr"/>
        <c:lblOffset val="100"/>
        <c:noMultiLvlLbl val="0"/>
      </c:catAx>
      <c:valAx>
        <c:axId val="88119552"/>
        <c:scaling>
          <c:orientation val="minMax"/>
        </c:scaling>
        <c:delete val="0"/>
        <c:axPos val="l"/>
        <c:numFmt formatCode="0%" sourceLinked="1"/>
        <c:majorTickMark val="out"/>
        <c:minorTickMark val="none"/>
        <c:tickLblPos val="nextTo"/>
        <c:spPr>
          <a:ln>
            <a:solidFill>
              <a:schemeClr val="bg1"/>
            </a:solidFill>
          </a:ln>
        </c:spPr>
        <c:crossAx val="88118016"/>
        <c:crosses val="autoZero"/>
        <c:crossBetween val="between"/>
      </c:valAx>
    </c:plotArea>
    <c:legend>
      <c:legendPos val="r"/>
      <c:layout>
        <c:manualLayout>
          <c:xMode val="edge"/>
          <c:yMode val="edge"/>
          <c:x val="0.20113536057464659"/>
          <c:y val="0.32454386679939518"/>
          <c:w val="0.62451888419595791"/>
          <c:h val="0.12746364112567352"/>
        </c:manualLayout>
      </c:layout>
      <c:overlay val="0"/>
    </c:legend>
    <c:plotVisOnly val="1"/>
    <c:dispBlanksAs val="gap"/>
    <c:showDLblsOverMax val="0"/>
  </c:chart>
  <c:spPr>
    <a:noFill/>
    <a:ln>
      <a:noFill/>
    </a:ln>
  </c:spPr>
  <c:txPr>
    <a:bodyPr/>
    <a:lstStyle/>
    <a:p>
      <a:pPr>
        <a:defRPr sz="1800">
          <a:latin typeface="Garamond" panose="02020404030301010803" pitchFamily="18" charset="0"/>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'Data F2'!#REF!</c:f>
              <c:numCache>
                <c:formatCode>General</c:formatCode>
                <c:ptCount val="1"/>
                <c:pt idx="0">
                  <c:v>1</c:v>
                </c:pt>
              </c:numCache>
            </c:numRef>
          </c:val>
          <c:smooth val="0"/>
          <c:extLst>
            <c:ext xmlns:c16="http://schemas.microsoft.com/office/drawing/2014/chart" uri="{C3380CC4-5D6E-409C-BE32-E72D297353CC}">
              <c16:uniqueId val="{00000000-7B61-4327-8109-5135ADE7A531}"/>
            </c:ext>
          </c:extLst>
        </c:ser>
        <c:dLbls>
          <c:showLegendKey val="0"/>
          <c:showVal val="0"/>
          <c:showCatName val="0"/>
          <c:showSerName val="0"/>
          <c:showPercent val="0"/>
          <c:showBubbleSize val="0"/>
        </c:dLbls>
        <c:smooth val="0"/>
        <c:axId val="92041984"/>
        <c:axId val="92043520"/>
      </c:lineChart>
      <c:catAx>
        <c:axId val="92041984"/>
        <c:scaling>
          <c:orientation val="minMax"/>
        </c:scaling>
        <c:delete val="0"/>
        <c:axPos val="b"/>
        <c:majorTickMark val="out"/>
        <c:minorTickMark val="none"/>
        <c:tickLblPos val="nextTo"/>
        <c:crossAx val="92043520"/>
        <c:crosses val="autoZero"/>
        <c:auto val="1"/>
        <c:lblAlgn val="ctr"/>
        <c:lblOffset val="100"/>
        <c:noMultiLvlLbl val="0"/>
      </c:catAx>
      <c:valAx>
        <c:axId val="92043520"/>
        <c:scaling>
          <c:orientation val="minMax"/>
        </c:scaling>
        <c:delete val="0"/>
        <c:axPos val="l"/>
        <c:majorGridlines/>
        <c:numFmt formatCode="General" sourceLinked="1"/>
        <c:majorTickMark val="out"/>
        <c:minorTickMark val="none"/>
        <c:tickLblPos val="nextTo"/>
        <c:crossAx val="92041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160"/>
            </a:pPr>
            <a:r>
              <a:rPr lang="en-GB" sz="2160" b="1">
                <a:effectLst/>
              </a:rPr>
              <a:t>Figure 2: </a:t>
            </a:r>
            <a:r>
              <a:rPr lang="da-DK" sz="2160" b="1">
                <a:effectLst/>
              </a:rPr>
              <a:t>Inward</a:t>
            </a:r>
            <a:r>
              <a:rPr lang="da-DK" sz="2160" b="1" baseline="0">
                <a:effectLst/>
              </a:rPr>
              <a:t> FDI Equity income ($Bn.)</a:t>
            </a:r>
            <a:endParaRPr lang="da-DK" sz="2160">
              <a:effectLst/>
            </a:endParaRPr>
          </a:p>
        </c:rich>
      </c:tx>
      <c:overlay val="0"/>
    </c:title>
    <c:autoTitleDeleted val="0"/>
    <c:plotArea>
      <c:layout>
        <c:manualLayout>
          <c:layoutTarget val="inner"/>
          <c:xMode val="edge"/>
          <c:yMode val="edge"/>
          <c:x val="5.1784519218460993E-2"/>
          <c:y val="6.9420098691919563E-2"/>
          <c:w val="0.90821661049594893"/>
          <c:h val="0.8159061752953346"/>
        </c:manualLayout>
      </c:layout>
      <c:lineChart>
        <c:grouping val="standard"/>
        <c:varyColors val="0"/>
        <c:ser>
          <c:idx val="1"/>
          <c:order val="0"/>
          <c:marker>
            <c:symbol val="circle"/>
            <c:size val="5"/>
            <c:spPr>
              <a:solidFill>
                <a:schemeClr val="tx1"/>
              </a:solidFill>
              <a:ln>
                <a:solidFill>
                  <a:schemeClr val="tx1"/>
                </a:solidFill>
              </a:ln>
            </c:spPr>
          </c:marker>
          <c:dLbls>
            <c:dLbl>
              <c:idx val="35"/>
              <c:layout>
                <c:manualLayout>
                  <c:x val="6.6827117613149606E-2"/>
                  <c:y val="-1.5305737131207376E-16"/>
                </c:manualLayout>
              </c:layout>
              <c:tx>
                <c:rich>
                  <a:bodyPr/>
                  <a:lstStyle/>
                  <a:p>
                    <a:r>
                      <a:rPr lang="en-US"/>
                      <a:t>$0.5</a:t>
                    </a:r>
                    <a:r>
                      <a:rPr lang="en-US" baseline="0"/>
                      <a:t> Bn.</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E8-42A2-9415-48A3E268E425}"/>
                </c:ext>
              </c:extLst>
            </c:dLbl>
            <c:dLbl>
              <c:idx val="54"/>
              <c:layout>
                <c:manualLayout>
                  <c:x val="-1.0001221794891527E-16"/>
                  <c:y val="-6.2615102499772396E-2"/>
                </c:manualLayout>
              </c:layout>
              <c:tx>
                <c:rich>
                  <a:bodyPr/>
                  <a:lstStyle/>
                  <a:p>
                    <a:r>
                      <a:rPr lang="en-US" sz="2000"/>
                      <a:t>$8.6</a:t>
                    </a:r>
                    <a:r>
                      <a:rPr lang="en-US" sz="2000" baseline="0"/>
                      <a:t> Bn.</a:t>
                    </a:r>
                    <a:endParaRPr lang="en-US" sz="2000"/>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8-42A2-9415-48A3E268E425}"/>
                </c:ext>
              </c:extLst>
            </c:dLbl>
            <c:spPr>
              <a:noFill/>
              <a:ln>
                <a:noFill/>
              </a:ln>
              <a:effectLst/>
            </c:spPr>
            <c:txPr>
              <a:bodyPr wrap="square" lIns="38100" tIns="19050" rIns="38100" bIns="19050" anchor="ctr">
                <a:spAutoFit/>
              </a:bodyPr>
              <a:lstStyle/>
              <a:p>
                <a:pPr>
                  <a:defRPr sz="20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'Data F2'!$B$5:$B$59</c:f>
              <c:numCache>
                <c:formatCode>General</c:formatCode>
                <c:ptCount val="5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numCache>
            </c:numRef>
          </c:cat>
          <c:val>
            <c:numRef>
              <c:f>'Data F2'!$D$5:$D$59</c:f>
              <c:numCache>
                <c:formatCode>0.00E+00</c:formatCode>
                <c:ptCount val="55"/>
                <c:pt idx="0">
                  <c:v>114800000</c:v>
                </c:pt>
                <c:pt idx="1">
                  <c:v>152600000</c:v>
                </c:pt>
                <c:pt idx="2">
                  <c:v>120400000</c:v>
                </c:pt>
                <c:pt idx="3">
                  <c:v>128800000</c:v>
                </c:pt>
                <c:pt idx="4">
                  <c:v>163800000</c:v>
                </c:pt>
                <c:pt idx="5">
                  <c:v>183400000</c:v>
                </c:pt>
                <c:pt idx="6">
                  <c:v>184800000</c:v>
                </c:pt>
                <c:pt idx="7">
                  <c:v>235200000</c:v>
                </c:pt>
                <c:pt idx="8">
                  <c:v>282800000</c:v>
                </c:pt>
                <c:pt idx="9">
                  <c:v>326200000</c:v>
                </c:pt>
                <c:pt idx="10">
                  <c:v>334600000</c:v>
                </c:pt>
                <c:pt idx="11">
                  <c:v>272600000</c:v>
                </c:pt>
                <c:pt idx="12">
                  <c:v>307000000</c:v>
                </c:pt>
                <c:pt idx="13">
                  <c:v>414900000</c:v>
                </c:pt>
                <c:pt idx="14">
                  <c:v>338000000</c:v>
                </c:pt>
                <c:pt idx="15">
                  <c:v>336400000</c:v>
                </c:pt>
                <c:pt idx="16">
                  <c:v>387500000</c:v>
                </c:pt>
                <c:pt idx="17">
                  <c:v>405900000</c:v>
                </c:pt>
                <c:pt idx="18">
                  <c:v>525500000</c:v>
                </c:pt>
                <c:pt idx="19">
                  <c:v>732500000</c:v>
                </c:pt>
                <c:pt idx="20">
                  <c:v>914100000</c:v>
                </c:pt>
                <c:pt idx="21">
                  <c:v>1262000000</c:v>
                </c:pt>
                <c:pt idx="22">
                  <c:v>918100000</c:v>
                </c:pt>
                <c:pt idx="23">
                  <c:v>1056000000</c:v>
                </c:pt>
                <c:pt idx="24">
                  <c:v>583100000</c:v>
                </c:pt>
                <c:pt idx="25">
                  <c:v>376200000</c:v>
                </c:pt>
                <c:pt idx="26">
                  <c:v>642200000</c:v>
                </c:pt>
                <c:pt idx="27">
                  <c:v>855700000</c:v>
                </c:pt>
                <c:pt idx="28">
                  <c:v>767500000</c:v>
                </c:pt>
                <c:pt idx="29">
                  <c:v>884700000</c:v>
                </c:pt>
                <c:pt idx="30">
                  <c:v>873000000</c:v>
                </c:pt>
                <c:pt idx="31">
                  <c:v>914300000</c:v>
                </c:pt>
                <c:pt idx="32">
                  <c:v>813300000</c:v>
                </c:pt>
                <c:pt idx="33">
                  <c:v>587100000</c:v>
                </c:pt>
                <c:pt idx="34">
                  <c:v>583400000</c:v>
                </c:pt>
                <c:pt idx="35">
                  <c:v>437200000</c:v>
                </c:pt>
                <c:pt idx="36">
                  <c:v>541900000</c:v>
                </c:pt>
                <c:pt idx="37">
                  <c:v>582000000</c:v>
                </c:pt>
                <c:pt idx="38">
                  <c:v>569100000</c:v>
                </c:pt>
                <c:pt idx="39">
                  <c:v>919200000</c:v>
                </c:pt>
                <c:pt idx="40">
                  <c:v>2180000000</c:v>
                </c:pt>
                <c:pt idx="41">
                  <c:v>2763000000</c:v>
                </c:pt>
                <c:pt idx="42">
                  <c:v>1947000000</c:v>
                </c:pt>
                <c:pt idx="43">
                  <c:v>3133000000</c:v>
                </c:pt>
                <c:pt idx="44">
                  <c:v>3168000000</c:v>
                </c:pt>
                <c:pt idx="45">
                  <c:v>4216000000</c:v>
                </c:pt>
                <c:pt idx="46">
                  <c:v>4680000000</c:v>
                </c:pt>
                <c:pt idx="47">
                  <c:v>8459000000</c:v>
                </c:pt>
                <c:pt idx="48">
                  <c:v>7789000000</c:v>
                </c:pt>
                <c:pt idx="49">
                  <c:v>5132000000</c:v>
                </c:pt>
                <c:pt idx="50">
                  <c:v>6021000000</c:v>
                </c:pt>
                <c:pt idx="51">
                  <c:v>8238000000</c:v>
                </c:pt>
                <c:pt idx="52">
                  <c:v>8349000000</c:v>
                </c:pt>
                <c:pt idx="53">
                  <c:v>7921000000</c:v>
                </c:pt>
                <c:pt idx="54">
                  <c:v>8567000000</c:v>
                </c:pt>
              </c:numCache>
            </c:numRef>
          </c:val>
          <c:smooth val="0"/>
          <c:extLst>
            <c:ext xmlns:c16="http://schemas.microsoft.com/office/drawing/2014/chart" uri="{C3380CC4-5D6E-409C-BE32-E72D297353CC}">
              <c16:uniqueId val="{00000002-ADE8-42A2-9415-48A3E268E425}"/>
            </c:ext>
          </c:extLst>
        </c:ser>
        <c:dLbls>
          <c:showLegendKey val="0"/>
          <c:showVal val="0"/>
          <c:showCatName val="0"/>
          <c:showSerName val="0"/>
          <c:showPercent val="0"/>
          <c:showBubbleSize val="0"/>
        </c:dLbls>
        <c:marker val="1"/>
        <c:smooth val="0"/>
        <c:axId val="165280384"/>
        <c:axId val="167396864"/>
      </c:lineChart>
      <c:catAx>
        <c:axId val="165280384"/>
        <c:scaling>
          <c:orientation val="minMax"/>
        </c:scaling>
        <c:delete val="0"/>
        <c:axPos val="b"/>
        <c:numFmt formatCode="General" sourceLinked="1"/>
        <c:majorTickMark val="none"/>
        <c:minorTickMark val="none"/>
        <c:tickLblPos val="nextTo"/>
        <c:txPr>
          <a:bodyPr rot="-2700000"/>
          <a:lstStyle/>
          <a:p>
            <a:pPr>
              <a:defRPr sz="1800"/>
            </a:pPr>
            <a:endParaRPr lang="en-US"/>
          </a:p>
        </c:txPr>
        <c:crossAx val="167396864"/>
        <c:crosses val="autoZero"/>
        <c:auto val="1"/>
        <c:lblAlgn val="ctr"/>
        <c:lblOffset val="100"/>
        <c:tickLblSkip val="2"/>
        <c:noMultiLvlLbl val="0"/>
      </c:catAx>
      <c:valAx>
        <c:axId val="167396864"/>
        <c:scaling>
          <c:orientation val="minMax"/>
        </c:scaling>
        <c:delete val="0"/>
        <c:axPos val="l"/>
        <c:numFmt formatCode="#,##0" sourceLinked="0"/>
        <c:majorTickMark val="none"/>
        <c:minorTickMark val="none"/>
        <c:tickLblPos val="nextTo"/>
        <c:spPr>
          <a:solidFill>
            <a:schemeClr val="bg1"/>
          </a:solidFill>
        </c:spPr>
        <c:crossAx val="165280384"/>
        <c:crosses val="autoZero"/>
        <c:crossBetween val="between"/>
        <c:dispUnits>
          <c:builtInUnit val="billions"/>
        </c:dispUnits>
      </c:valAx>
    </c:plotArea>
    <c:plotVisOnly val="1"/>
    <c:dispBlanksAs val="gap"/>
    <c:showDLblsOverMax val="0"/>
  </c:chart>
  <c:spPr>
    <a:noFill/>
    <a:ln>
      <a:noFill/>
    </a:ln>
  </c:spPr>
  <c:txPr>
    <a:bodyPr/>
    <a:lstStyle/>
    <a:p>
      <a:pPr>
        <a:defRPr sz="1800">
          <a:latin typeface="Garamond" panose="02020404030301010803"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160"/>
            </a:pPr>
            <a:r>
              <a:rPr lang="da-DK" sz="2160"/>
              <a:t>Figure </a:t>
            </a:r>
            <a:r>
              <a:rPr lang="en-GB" sz="2160" b="1" i="0" u="none" strike="noStrike" baseline="0">
                <a:effectLst/>
              </a:rPr>
              <a:t>3a: Average wage bill by size and parent origin</a:t>
            </a:r>
            <a:endParaRPr lang="da-DK" sz="2160"/>
          </a:p>
        </c:rich>
      </c:tx>
      <c:overlay val="0"/>
    </c:title>
    <c:autoTitleDeleted val="0"/>
    <c:plotArea>
      <c:layout>
        <c:manualLayout>
          <c:layoutTarget val="inner"/>
          <c:xMode val="edge"/>
          <c:yMode val="edge"/>
          <c:x val="7.3224088106100871E-2"/>
          <c:y val="0.1155653039533856"/>
          <c:w val="0.90951828463610918"/>
          <c:h val="0.79624068692956518"/>
        </c:manualLayout>
      </c:layout>
      <c:barChart>
        <c:barDir val="col"/>
        <c:grouping val="clustered"/>
        <c:varyColors val="0"/>
        <c:ser>
          <c:idx val="0"/>
          <c:order val="0"/>
          <c:tx>
            <c:strRef>
              <c:f>'Data F3'!$F$6</c:f>
              <c:strCache>
                <c:ptCount val="1"/>
                <c:pt idx="0">
                  <c:v>Parent not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F3'!$H$7:$H$56</c:f>
              <c:numCache>
                <c:formatCode>0.00E+00</c:formatCode>
                <c:ptCount val="50"/>
                <c:pt idx="0">
                  <c:v>54446</c:v>
                </c:pt>
                <c:pt idx="1">
                  <c:v>221413</c:v>
                </c:pt>
                <c:pt idx="2">
                  <c:v>495853</c:v>
                </c:pt>
                <c:pt idx="3">
                  <c:v>826638</c:v>
                </c:pt>
                <c:pt idx="4">
                  <c:v>1187000</c:v>
                </c:pt>
                <c:pt idx="5">
                  <c:v>1505000</c:v>
                </c:pt>
                <c:pt idx="6">
                  <c:v>1852000</c:v>
                </c:pt>
                <c:pt idx="7">
                  <c:v>2162000</c:v>
                </c:pt>
                <c:pt idx="8">
                  <c:v>2489000</c:v>
                </c:pt>
                <c:pt idx="9">
                  <c:v>2808000</c:v>
                </c:pt>
                <c:pt idx="10">
                  <c:v>3184000</c:v>
                </c:pt>
                <c:pt idx="11">
                  <c:v>3575000</c:v>
                </c:pt>
                <c:pt idx="12">
                  <c:v>3981000</c:v>
                </c:pt>
                <c:pt idx="13">
                  <c:v>4363000</c:v>
                </c:pt>
                <c:pt idx="14">
                  <c:v>4754000</c:v>
                </c:pt>
                <c:pt idx="15">
                  <c:v>5162000</c:v>
                </c:pt>
                <c:pt idx="16">
                  <c:v>5569000</c:v>
                </c:pt>
                <c:pt idx="17">
                  <c:v>6026000</c:v>
                </c:pt>
                <c:pt idx="18">
                  <c:v>6485000</c:v>
                </c:pt>
                <c:pt idx="19">
                  <c:v>7006000</c:v>
                </c:pt>
                <c:pt idx="20">
                  <c:v>7594000</c:v>
                </c:pt>
                <c:pt idx="21">
                  <c:v>8169000</c:v>
                </c:pt>
                <c:pt idx="22">
                  <c:v>8837000</c:v>
                </c:pt>
                <c:pt idx="23">
                  <c:v>9509000</c:v>
                </c:pt>
                <c:pt idx="24">
                  <c:v>10280000</c:v>
                </c:pt>
                <c:pt idx="25">
                  <c:v>11140000</c:v>
                </c:pt>
                <c:pt idx="26">
                  <c:v>11940000</c:v>
                </c:pt>
                <c:pt idx="27">
                  <c:v>12890000</c:v>
                </c:pt>
                <c:pt idx="28">
                  <c:v>13980000</c:v>
                </c:pt>
                <c:pt idx="29">
                  <c:v>15190000</c:v>
                </c:pt>
                <c:pt idx="30">
                  <c:v>16410000</c:v>
                </c:pt>
                <c:pt idx="31">
                  <c:v>17850000</c:v>
                </c:pt>
                <c:pt idx="32">
                  <c:v>19370000</c:v>
                </c:pt>
                <c:pt idx="33">
                  <c:v>21180000</c:v>
                </c:pt>
                <c:pt idx="34">
                  <c:v>23310000</c:v>
                </c:pt>
                <c:pt idx="35">
                  <c:v>25760000</c:v>
                </c:pt>
                <c:pt idx="36">
                  <c:v>28480000</c:v>
                </c:pt>
                <c:pt idx="37">
                  <c:v>31570000</c:v>
                </c:pt>
                <c:pt idx="38">
                  <c:v>35840000</c:v>
                </c:pt>
                <c:pt idx="39">
                  <c:v>40530000</c:v>
                </c:pt>
                <c:pt idx="40">
                  <c:v>45320000</c:v>
                </c:pt>
                <c:pt idx="41">
                  <c:v>51360000</c:v>
                </c:pt>
                <c:pt idx="42">
                  <c:v>59930000</c:v>
                </c:pt>
                <c:pt idx="43">
                  <c:v>72340000</c:v>
                </c:pt>
                <c:pt idx="44">
                  <c:v>88780000</c:v>
                </c:pt>
                <c:pt idx="45">
                  <c:v>108500000</c:v>
                </c:pt>
                <c:pt idx="46">
                  <c:v>142500000</c:v>
                </c:pt>
                <c:pt idx="47">
                  <c:v>194200000</c:v>
                </c:pt>
                <c:pt idx="48">
                  <c:v>318000000</c:v>
                </c:pt>
                <c:pt idx="49">
                  <c:v>1165000000</c:v>
                </c:pt>
              </c:numCache>
            </c:numRef>
          </c:val>
          <c:extLst>
            <c:ext xmlns:c16="http://schemas.microsoft.com/office/drawing/2014/chart" uri="{C3380CC4-5D6E-409C-BE32-E72D297353CC}">
              <c16:uniqueId val="{00000000-2FBE-4553-83C3-8D085D753463}"/>
            </c:ext>
          </c:extLst>
        </c:ser>
        <c:ser>
          <c:idx val="1"/>
          <c:order val="1"/>
          <c:tx>
            <c:strRef>
              <c:f>'Data F3'!$G$6</c:f>
              <c:strCache>
                <c:ptCount val="1"/>
                <c:pt idx="0">
                  <c:v>Parent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F3'!$I$7:$I$56</c:f>
              <c:numCache>
                <c:formatCode>0.00E+00</c:formatCode>
                <c:ptCount val="50"/>
                <c:pt idx="0">
                  <c:v>41466</c:v>
                </c:pt>
                <c:pt idx="1">
                  <c:v>210908</c:v>
                </c:pt>
                <c:pt idx="2">
                  <c:v>490431</c:v>
                </c:pt>
                <c:pt idx="3">
                  <c:v>816413</c:v>
                </c:pt>
                <c:pt idx="4">
                  <c:v>1127000</c:v>
                </c:pt>
                <c:pt idx="5">
                  <c:v>1511000</c:v>
                </c:pt>
                <c:pt idx="6">
                  <c:v>1830000</c:v>
                </c:pt>
                <c:pt idx="7">
                  <c:v>2189000</c:v>
                </c:pt>
                <c:pt idx="8">
                  <c:v>2491000</c:v>
                </c:pt>
                <c:pt idx="9">
                  <c:v>2817000</c:v>
                </c:pt>
                <c:pt idx="10">
                  <c:v>3147000</c:v>
                </c:pt>
                <c:pt idx="11">
                  <c:v>3628000</c:v>
                </c:pt>
                <c:pt idx="12">
                  <c:v>3946000</c:v>
                </c:pt>
                <c:pt idx="13">
                  <c:v>4361000</c:v>
                </c:pt>
                <c:pt idx="14">
                  <c:v>4765000</c:v>
                </c:pt>
                <c:pt idx="15">
                  <c:v>5134000</c:v>
                </c:pt>
                <c:pt idx="16">
                  <c:v>5590000</c:v>
                </c:pt>
                <c:pt idx="17">
                  <c:v>6061000</c:v>
                </c:pt>
                <c:pt idx="18">
                  <c:v>6492000</c:v>
                </c:pt>
                <c:pt idx="19">
                  <c:v>6998000</c:v>
                </c:pt>
                <c:pt idx="20">
                  <c:v>7579000</c:v>
                </c:pt>
                <c:pt idx="21">
                  <c:v>8188000</c:v>
                </c:pt>
                <c:pt idx="22">
                  <c:v>8795000</c:v>
                </c:pt>
                <c:pt idx="23">
                  <c:v>9478000</c:v>
                </c:pt>
                <c:pt idx="24">
                  <c:v>10280000</c:v>
                </c:pt>
                <c:pt idx="25">
                  <c:v>11030000</c:v>
                </c:pt>
                <c:pt idx="26">
                  <c:v>12010000</c:v>
                </c:pt>
                <c:pt idx="27">
                  <c:v>12870000</c:v>
                </c:pt>
                <c:pt idx="28">
                  <c:v>14010000</c:v>
                </c:pt>
                <c:pt idx="29">
                  <c:v>15090000</c:v>
                </c:pt>
                <c:pt idx="30">
                  <c:v>16250000</c:v>
                </c:pt>
                <c:pt idx="31">
                  <c:v>17850000</c:v>
                </c:pt>
                <c:pt idx="32">
                  <c:v>19390000</c:v>
                </c:pt>
                <c:pt idx="33">
                  <c:v>21200000</c:v>
                </c:pt>
                <c:pt idx="34">
                  <c:v>23440000</c:v>
                </c:pt>
                <c:pt idx="35">
                  <c:v>25920000</c:v>
                </c:pt>
                <c:pt idx="36">
                  <c:v>28740000</c:v>
                </c:pt>
                <c:pt idx="37">
                  <c:v>31690000</c:v>
                </c:pt>
                <c:pt idx="38">
                  <c:v>35400000</c:v>
                </c:pt>
                <c:pt idx="39">
                  <c:v>40360000</c:v>
                </c:pt>
                <c:pt idx="40">
                  <c:v>45400000</c:v>
                </c:pt>
                <c:pt idx="41">
                  <c:v>51710000</c:v>
                </c:pt>
                <c:pt idx="42">
                  <c:v>60310000</c:v>
                </c:pt>
                <c:pt idx="43">
                  <c:v>72710000</c:v>
                </c:pt>
                <c:pt idx="44">
                  <c:v>88430000</c:v>
                </c:pt>
                <c:pt idx="45">
                  <c:v>110500000</c:v>
                </c:pt>
                <c:pt idx="46">
                  <c:v>142400000</c:v>
                </c:pt>
                <c:pt idx="47">
                  <c:v>190200000</c:v>
                </c:pt>
                <c:pt idx="48">
                  <c:v>305400000</c:v>
                </c:pt>
                <c:pt idx="49">
                  <c:v>1232000000</c:v>
                </c:pt>
              </c:numCache>
            </c:numRef>
          </c:val>
          <c:extLst>
            <c:ext xmlns:c16="http://schemas.microsoft.com/office/drawing/2014/chart" uri="{C3380CC4-5D6E-409C-BE32-E72D297353CC}">
              <c16:uniqueId val="{00000001-2FBE-4553-83C3-8D085D753463}"/>
            </c:ext>
          </c:extLst>
        </c:ser>
        <c:dLbls>
          <c:showLegendKey val="0"/>
          <c:showVal val="0"/>
          <c:showCatName val="0"/>
          <c:showSerName val="0"/>
          <c:showPercent val="0"/>
          <c:showBubbleSize val="0"/>
        </c:dLbls>
        <c:gapWidth val="150"/>
        <c:axId val="143889536"/>
        <c:axId val="143891072"/>
      </c:barChart>
      <c:catAx>
        <c:axId val="143889536"/>
        <c:scaling>
          <c:orientation val="minMax"/>
        </c:scaling>
        <c:delete val="0"/>
        <c:axPos val="b"/>
        <c:numFmt formatCode="0%" sourceLinked="1"/>
        <c:majorTickMark val="out"/>
        <c:minorTickMark val="none"/>
        <c:tickLblPos val="nextTo"/>
        <c:txPr>
          <a:bodyPr/>
          <a:lstStyle/>
          <a:p>
            <a:pPr>
              <a:defRPr sz="1800"/>
            </a:pPr>
            <a:endParaRPr lang="en-US"/>
          </a:p>
        </c:txPr>
        <c:crossAx val="143891072"/>
        <c:crosses val="autoZero"/>
        <c:auto val="1"/>
        <c:lblAlgn val="ctr"/>
        <c:lblOffset val="100"/>
        <c:tickLblSkip val="3"/>
        <c:tickMarkSkip val="3"/>
        <c:noMultiLvlLbl val="0"/>
      </c:catAx>
      <c:valAx>
        <c:axId val="143891072"/>
        <c:scaling>
          <c:orientation val="minMax"/>
        </c:scaling>
        <c:delete val="0"/>
        <c:axPos val="l"/>
        <c:title>
          <c:tx>
            <c:rich>
              <a:bodyPr rot="0" vert="horz"/>
              <a:lstStyle/>
              <a:p>
                <a:pPr>
                  <a:defRPr sz="1500"/>
                </a:pPr>
                <a:r>
                  <a:rPr lang="en-US" sz="1500"/>
                  <a:t>Mill. Rand</a:t>
                </a:r>
              </a:p>
            </c:rich>
          </c:tx>
          <c:layout>
            <c:manualLayout>
              <c:xMode val="edge"/>
              <c:yMode val="edge"/>
              <c:x val="1.2278990809448049E-3"/>
              <c:y val="4.402632462257864E-2"/>
            </c:manualLayout>
          </c:layout>
          <c:overlay val="0"/>
        </c:title>
        <c:numFmt formatCode="0" sourceLinked="0"/>
        <c:majorTickMark val="out"/>
        <c:minorTickMark val="none"/>
        <c:tickLblPos val="nextTo"/>
        <c:spPr>
          <a:ln>
            <a:solidFill>
              <a:schemeClr val="bg1"/>
            </a:solidFill>
          </a:ln>
        </c:spPr>
        <c:crossAx val="143889536"/>
        <c:crosses val="autoZero"/>
        <c:crossBetween val="between"/>
        <c:dispUnits>
          <c:builtInUnit val="millions"/>
          <c:dispUnitsLbl/>
        </c:dispUnits>
      </c:valAx>
    </c:plotArea>
    <c:legend>
      <c:legendPos val="r"/>
      <c:layout>
        <c:manualLayout>
          <c:xMode val="edge"/>
          <c:yMode val="edge"/>
          <c:x val="0.17940198941822652"/>
          <c:y val="0.40964315227163284"/>
          <c:w val="0.66735202157251894"/>
          <c:h val="7.5849793938305016E-2"/>
        </c:manualLayout>
      </c:layout>
      <c:overlay val="0"/>
    </c:legend>
    <c:plotVisOnly val="1"/>
    <c:dispBlanksAs val="gap"/>
    <c:showDLblsOverMax val="0"/>
  </c:chart>
  <c:spPr>
    <a:noFill/>
    <a:ln>
      <a:noFill/>
    </a:ln>
  </c:spPr>
  <c:txPr>
    <a:bodyPr/>
    <a:lstStyle/>
    <a:p>
      <a:pPr>
        <a:defRPr sz="2200">
          <a:latin typeface="Garamond" panose="02020404030301010803" pitchFamily="18"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2160" b="1" i="0" u="none" strike="noStrike" baseline="0">
                <a:effectLst/>
              </a:rPr>
              <a:t>Figure 3b: Average fixed assets by size and parent origin</a:t>
            </a:r>
            <a:endParaRPr lang="da-DK" sz="2160"/>
          </a:p>
        </c:rich>
      </c:tx>
      <c:overlay val="0"/>
    </c:title>
    <c:autoTitleDeleted val="0"/>
    <c:plotArea>
      <c:layout>
        <c:manualLayout>
          <c:layoutTarget val="inner"/>
          <c:xMode val="edge"/>
          <c:yMode val="edge"/>
          <c:x val="7.3224088106100871E-2"/>
          <c:y val="0.1155653039533856"/>
          <c:w val="0.90951828463610918"/>
          <c:h val="0.79624068692956518"/>
        </c:manualLayout>
      </c:layout>
      <c:barChart>
        <c:barDir val="col"/>
        <c:grouping val="clustered"/>
        <c:varyColors val="0"/>
        <c:ser>
          <c:idx val="0"/>
          <c:order val="0"/>
          <c:tx>
            <c:strRef>
              <c:f>'Data F3'!$J$6</c:f>
              <c:strCache>
                <c:ptCount val="1"/>
                <c:pt idx="0">
                  <c:v>Parent not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F3'!$J$7:$J$56</c:f>
              <c:numCache>
                <c:formatCode>0.00E+00</c:formatCode>
                <c:ptCount val="50"/>
                <c:pt idx="0">
                  <c:v>37430000</c:v>
                </c:pt>
                <c:pt idx="1">
                  <c:v>33090000</c:v>
                </c:pt>
                <c:pt idx="2">
                  <c:v>15740000</c:v>
                </c:pt>
                <c:pt idx="3">
                  <c:v>22850000</c:v>
                </c:pt>
                <c:pt idx="4">
                  <c:v>8859000</c:v>
                </c:pt>
                <c:pt idx="5">
                  <c:v>3279000</c:v>
                </c:pt>
                <c:pt idx="6">
                  <c:v>4261000</c:v>
                </c:pt>
                <c:pt idx="7">
                  <c:v>13100000</c:v>
                </c:pt>
                <c:pt idx="8">
                  <c:v>6923000</c:v>
                </c:pt>
                <c:pt idx="9">
                  <c:v>17810000</c:v>
                </c:pt>
                <c:pt idx="10">
                  <c:v>7194000</c:v>
                </c:pt>
                <c:pt idx="11">
                  <c:v>22020000</c:v>
                </c:pt>
                <c:pt idx="12">
                  <c:v>11230000</c:v>
                </c:pt>
                <c:pt idx="13">
                  <c:v>4563000</c:v>
                </c:pt>
                <c:pt idx="14">
                  <c:v>24180000</c:v>
                </c:pt>
                <c:pt idx="15">
                  <c:v>9196000</c:v>
                </c:pt>
                <c:pt idx="16">
                  <c:v>7578000</c:v>
                </c:pt>
                <c:pt idx="17">
                  <c:v>12800000</c:v>
                </c:pt>
                <c:pt idx="18">
                  <c:v>10610000</c:v>
                </c:pt>
                <c:pt idx="19">
                  <c:v>6211000</c:v>
                </c:pt>
                <c:pt idx="20">
                  <c:v>12150000</c:v>
                </c:pt>
                <c:pt idx="21">
                  <c:v>8187000</c:v>
                </c:pt>
                <c:pt idx="22">
                  <c:v>9624000</c:v>
                </c:pt>
                <c:pt idx="23">
                  <c:v>12720000</c:v>
                </c:pt>
                <c:pt idx="24">
                  <c:v>20560000</c:v>
                </c:pt>
                <c:pt idx="25">
                  <c:v>13930000</c:v>
                </c:pt>
                <c:pt idx="26">
                  <c:v>11240000</c:v>
                </c:pt>
                <c:pt idx="27">
                  <c:v>10680000</c:v>
                </c:pt>
                <c:pt idx="28">
                  <c:v>11770000</c:v>
                </c:pt>
                <c:pt idx="29">
                  <c:v>21510000</c:v>
                </c:pt>
                <c:pt idx="30">
                  <c:v>35990000</c:v>
                </c:pt>
                <c:pt idx="31">
                  <c:v>17270000</c:v>
                </c:pt>
                <c:pt idx="32">
                  <c:v>33110000</c:v>
                </c:pt>
                <c:pt idx="33">
                  <c:v>32460000</c:v>
                </c:pt>
                <c:pt idx="34">
                  <c:v>20060000</c:v>
                </c:pt>
                <c:pt idx="35">
                  <c:v>31090000</c:v>
                </c:pt>
                <c:pt idx="36">
                  <c:v>26010000</c:v>
                </c:pt>
                <c:pt idx="37">
                  <c:v>37970000</c:v>
                </c:pt>
                <c:pt idx="38">
                  <c:v>34350000</c:v>
                </c:pt>
                <c:pt idx="39">
                  <c:v>56460000</c:v>
                </c:pt>
                <c:pt idx="40">
                  <c:v>50340000</c:v>
                </c:pt>
                <c:pt idx="41">
                  <c:v>64770000</c:v>
                </c:pt>
                <c:pt idx="42">
                  <c:v>56350000</c:v>
                </c:pt>
                <c:pt idx="43">
                  <c:v>62380000</c:v>
                </c:pt>
                <c:pt idx="44">
                  <c:v>71260000</c:v>
                </c:pt>
                <c:pt idx="45">
                  <c:v>91310000</c:v>
                </c:pt>
                <c:pt idx="46">
                  <c:v>135000000</c:v>
                </c:pt>
                <c:pt idx="47">
                  <c:v>158200000</c:v>
                </c:pt>
                <c:pt idx="48">
                  <c:v>238800000</c:v>
                </c:pt>
                <c:pt idx="49">
                  <c:v>422600000</c:v>
                </c:pt>
              </c:numCache>
            </c:numRef>
          </c:val>
          <c:extLst>
            <c:ext xmlns:c16="http://schemas.microsoft.com/office/drawing/2014/chart" uri="{C3380CC4-5D6E-409C-BE32-E72D297353CC}">
              <c16:uniqueId val="{00000000-5B9F-4EC8-946A-F261E953B17E}"/>
            </c:ext>
          </c:extLst>
        </c:ser>
        <c:ser>
          <c:idx val="1"/>
          <c:order val="1"/>
          <c:tx>
            <c:strRef>
              <c:f>'Data F3'!$K$6</c:f>
              <c:strCache>
                <c:ptCount val="1"/>
                <c:pt idx="0">
                  <c:v>Parent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F3'!$K$7:$K$56</c:f>
              <c:numCache>
                <c:formatCode>0.00E+00</c:formatCode>
                <c:ptCount val="50"/>
                <c:pt idx="0">
                  <c:v>30230000</c:v>
                </c:pt>
                <c:pt idx="1">
                  <c:v>52080000</c:v>
                </c:pt>
                <c:pt idx="2">
                  <c:v>53850000</c:v>
                </c:pt>
                <c:pt idx="3">
                  <c:v>34170000</c:v>
                </c:pt>
                <c:pt idx="4">
                  <c:v>44560000</c:v>
                </c:pt>
                <c:pt idx="5">
                  <c:v>9922000</c:v>
                </c:pt>
                <c:pt idx="6">
                  <c:v>10600000</c:v>
                </c:pt>
                <c:pt idx="7">
                  <c:v>30850000</c:v>
                </c:pt>
                <c:pt idx="8">
                  <c:v>8630000</c:v>
                </c:pt>
                <c:pt idx="9">
                  <c:v>15460000</c:v>
                </c:pt>
                <c:pt idx="10">
                  <c:v>16320000</c:v>
                </c:pt>
                <c:pt idx="11">
                  <c:v>8423000</c:v>
                </c:pt>
                <c:pt idx="12">
                  <c:v>15760000</c:v>
                </c:pt>
                <c:pt idx="13">
                  <c:v>41090000</c:v>
                </c:pt>
                <c:pt idx="14">
                  <c:v>31760000</c:v>
                </c:pt>
                <c:pt idx="15">
                  <c:v>12980000</c:v>
                </c:pt>
                <c:pt idx="16">
                  <c:v>41980000</c:v>
                </c:pt>
                <c:pt idx="17">
                  <c:v>4613000</c:v>
                </c:pt>
                <c:pt idx="18">
                  <c:v>9491000</c:v>
                </c:pt>
                <c:pt idx="19">
                  <c:v>33920000</c:v>
                </c:pt>
                <c:pt idx="20">
                  <c:v>23590000</c:v>
                </c:pt>
                <c:pt idx="21">
                  <c:v>13460000</c:v>
                </c:pt>
                <c:pt idx="22">
                  <c:v>8297000</c:v>
                </c:pt>
                <c:pt idx="23">
                  <c:v>3815000</c:v>
                </c:pt>
                <c:pt idx="24">
                  <c:v>34030000</c:v>
                </c:pt>
                <c:pt idx="25">
                  <c:v>32490000</c:v>
                </c:pt>
                <c:pt idx="26">
                  <c:v>14600000</c:v>
                </c:pt>
                <c:pt idx="27">
                  <c:v>66940000</c:v>
                </c:pt>
                <c:pt idx="28">
                  <c:v>36550000</c:v>
                </c:pt>
                <c:pt idx="29">
                  <c:v>20810000</c:v>
                </c:pt>
                <c:pt idx="30">
                  <c:v>32440000</c:v>
                </c:pt>
                <c:pt idx="31">
                  <c:v>13000000</c:v>
                </c:pt>
                <c:pt idx="32">
                  <c:v>38180000</c:v>
                </c:pt>
                <c:pt idx="33">
                  <c:v>23100000</c:v>
                </c:pt>
                <c:pt idx="34">
                  <c:v>37630000</c:v>
                </c:pt>
                <c:pt idx="35">
                  <c:v>19870000</c:v>
                </c:pt>
                <c:pt idx="36">
                  <c:v>11410000</c:v>
                </c:pt>
                <c:pt idx="37">
                  <c:v>14710000</c:v>
                </c:pt>
                <c:pt idx="38">
                  <c:v>21930000</c:v>
                </c:pt>
                <c:pt idx="39">
                  <c:v>91370000</c:v>
                </c:pt>
                <c:pt idx="40">
                  <c:v>39060000</c:v>
                </c:pt>
                <c:pt idx="41">
                  <c:v>35870000</c:v>
                </c:pt>
                <c:pt idx="42">
                  <c:v>115500000</c:v>
                </c:pt>
                <c:pt idx="43">
                  <c:v>52290000</c:v>
                </c:pt>
                <c:pt idx="44">
                  <c:v>89310000</c:v>
                </c:pt>
                <c:pt idx="45">
                  <c:v>78760000</c:v>
                </c:pt>
                <c:pt idx="46">
                  <c:v>142100000</c:v>
                </c:pt>
                <c:pt idx="47">
                  <c:v>208300000</c:v>
                </c:pt>
                <c:pt idx="48">
                  <c:v>285400000</c:v>
                </c:pt>
                <c:pt idx="49">
                  <c:v>510000000</c:v>
                </c:pt>
              </c:numCache>
            </c:numRef>
          </c:val>
          <c:extLst>
            <c:ext xmlns:c16="http://schemas.microsoft.com/office/drawing/2014/chart" uri="{C3380CC4-5D6E-409C-BE32-E72D297353CC}">
              <c16:uniqueId val="{00000002-5B9F-4EC8-946A-F261E953B17E}"/>
            </c:ext>
          </c:extLst>
        </c:ser>
        <c:dLbls>
          <c:showLegendKey val="0"/>
          <c:showVal val="0"/>
          <c:showCatName val="0"/>
          <c:showSerName val="0"/>
          <c:showPercent val="0"/>
          <c:showBubbleSize val="0"/>
        </c:dLbls>
        <c:gapWidth val="150"/>
        <c:axId val="143889536"/>
        <c:axId val="143891072"/>
      </c:barChart>
      <c:catAx>
        <c:axId val="143889536"/>
        <c:scaling>
          <c:orientation val="minMax"/>
        </c:scaling>
        <c:delete val="0"/>
        <c:axPos val="b"/>
        <c:numFmt formatCode="0%" sourceLinked="1"/>
        <c:majorTickMark val="out"/>
        <c:minorTickMark val="none"/>
        <c:tickLblPos val="nextTo"/>
        <c:txPr>
          <a:bodyPr/>
          <a:lstStyle/>
          <a:p>
            <a:pPr>
              <a:defRPr sz="1800"/>
            </a:pPr>
            <a:endParaRPr lang="en-US"/>
          </a:p>
        </c:txPr>
        <c:crossAx val="143891072"/>
        <c:crosses val="autoZero"/>
        <c:auto val="1"/>
        <c:lblAlgn val="ctr"/>
        <c:lblOffset val="100"/>
        <c:tickLblSkip val="3"/>
        <c:tickMarkSkip val="3"/>
        <c:noMultiLvlLbl val="0"/>
      </c:catAx>
      <c:valAx>
        <c:axId val="143891072"/>
        <c:scaling>
          <c:orientation val="minMax"/>
        </c:scaling>
        <c:delete val="0"/>
        <c:axPos val="l"/>
        <c:title>
          <c:tx>
            <c:rich>
              <a:bodyPr rot="0" vert="horz"/>
              <a:lstStyle/>
              <a:p>
                <a:pPr>
                  <a:defRPr sz="1500"/>
                </a:pPr>
                <a:r>
                  <a:rPr lang="en-US" sz="1500"/>
                  <a:t>Mill. Rand</a:t>
                </a:r>
              </a:p>
            </c:rich>
          </c:tx>
          <c:layout>
            <c:manualLayout>
              <c:xMode val="edge"/>
              <c:yMode val="edge"/>
              <c:x val="1.2278990809448049E-3"/>
              <c:y val="4.402632462257864E-2"/>
            </c:manualLayout>
          </c:layout>
          <c:overlay val="0"/>
        </c:title>
        <c:numFmt formatCode="0" sourceLinked="0"/>
        <c:majorTickMark val="out"/>
        <c:minorTickMark val="none"/>
        <c:tickLblPos val="nextTo"/>
        <c:spPr>
          <a:ln>
            <a:solidFill>
              <a:schemeClr val="bg1"/>
            </a:solidFill>
          </a:ln>
        </c:spPr>
        <c:crossAx val="143889536"/>
        <c:crosses val="autoZero"/>
        <c:crossBetween val="between"/>
        <c:dispUnits>
          <c:builtInUnit val="millions"/>
          <c:dispUnitsLbl/>
        </c:dispUnits>
      </c:valAx>
    </c:plotArea>
    <c:legend>
      <c:legendPos val="r"/>
      <c:layout>
        <c:manualLayout>
          <c:xMode val="edge"/>
          <c:yMode val="edge"/>
          <c:x val="0.17940198941822652"/>
          <c:y val="0.40964315227163284"/>
          <c:w val="0.31009264517915314"/>
          <c:h val="0.12777086137253546"/>
        </c:manualLayout>
      </c:layout>
      <c:overlay val="0"/>
    </c:legend>
    <c:plotVisOnly val="1"/>
    <c:dispBlanksAs val="gap"/>
    <c:showDLblsOverMax val="0"/>
  </c:chart>
  <c:spPr>
    <a:noFill/>
    <a:ln>
      <a:noFill/>
    </a:ln>
  </c:spPr>
  <c:txPr>
    <a:bodyPr/>
    <a:lstStyle/>
    <a:p>
      <a:pPr>
        <a:defRPr sz="2200">
          <a:latin typeface="Garamond" panose="02020404030301010803" pitchFamily="18"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2160" b="1" i="0" u="none" strike="noStrike" baseline="0">
                <a:effectLst/>
              </a:rPr>
              <a:t>Figure 3c: Average turnover by size and parent origin</a:t>
            </a:r>
            <a:endParaRPr lang="da-DK" sz="2160"/>
          </a:p>
        </c:rich>
      </c:tx>
      <c:overlay val="0"/>
    </c:title>
    <c:autoTitleDeleted val="0"/>
    <c:plotArea>
      <c:layout>
        <c:manualLayout>
          <c:layoutTarget val="inner"/>
          <c:xMode val="edge"/>
          <c:yMode val="edge"/>
          <c:x val="7.3224088106100871E-2"/>
          <c:y val="0.1155653039533856"/>
          <c:w val="0.90951828463610918"/>
          <c:h val="0.79624068692956518"/>
        </c:manualLayout>
      </c:layout>
      <c:barChart>
        <c:barDir val="col"/>
        <c:grouping val="clustered"/>
        <c:varyColors val="0"/>
        <c:ser>
          <c:idx val="0"/>
          <c:order val="0"/>
          <c:tx>
            <c:strRef>
              <c:f>'Data F3'!$F$6</c:f>
              <c:strCache>
                <c:ptCount val="1"/>
                <c:pt idx="0">
                  <c:v>Parent not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F3'!$F$7:$F$56</c:f>
              <c:numCache>
                <c:formatCode>0.00E+00</c:formatCode>
                <c:ptCount val="50"/>
                <c:pt idx="0">
                  <c:v>135600000</c:v>
                </c:pt>
                <c:pt idx="1">
                  <c:v>23350000</c:v>
                </c:pt>
                <c:pt idx="2">
                  <c:v>40960000</c:v>
                </c:pt>
                <c:pt idx="3">
                  <c:v>74500000</c:v>
                </c:pt>
                <c:pt idx="4">
                  <c:v>41080000</c:v>
                </c:pt>
                <c:pt idx="5">
                  <c:v>40820000</c:v>
                </c:pt>
                <c:pt idx="6">
                  <c:v>55340000</c:v>
                </c:pt>
                <c:pt idx="7">
                  <c:v>63090000</c:v>
                </c:pt>
                <c:pt idx="8">
                  <c:v>52960000</c:v>
                </c:pt>
                <c:pt idx="9">
                  <c:v>37860000</c:v>
                </c:pt>
                <c:pt idx="10">
                  <c:v>44070000</c:v>
                </c:pt>
                <c:pt idx="11">
                  <c:v>74060000</c:v>
                </c:pt>
                <c:pt idx="12">
                  <c:v>60730000</c:v>
                </c:pt>
                <c:pt idx="13">
                  <c:v>62540000</c:v>
                </c:pt>
                <c:pt idx="14">
                  <c:v>74800000</c:v>
                </c:pt>
                <c:pt idx="15">
                  <c:v>86620000</c:v>
                </c:pt>
                <c:pt idx="16">
                  <c:v>82420000</c:v>
                </c:pt>
                <c:pt idx="17">
                  <c:v>89140000</c:v>
                </c:pt>
                <c:pt idx="18">
                  <c:v>112700000</c:v>
                </c:pt>
                <c:pt idx="19">
                  <c:v>77360000</c:v>
                </c:pt>
                <c:pt idx="20">
                  <c:v>105300000</c:v>
                </c:pt>
                <c:pt idx="21">
                  <c:v>73080000</c:v>
                </c:pt>
                <c:pt idx="22">
                  <c:v>103400000</c:v>
                </c:pt>
                <c:pt idx="23">
                  <c:v>141400000</c:v>
                </c:pt>
                <c:pt idx="24">
                  <c:v>107600000</c:v>
                </c:pt>
                <c:pt idx="25">
                  <c:v>135500000</c:v>
                </c:pt>
                <c:pt idx="26">
                  <c:v>127000000</c:v>
                </c:pt>
                <c:pt idx="27">
                  <c:v>107100000</c:v>
                </c:pt>
                <c:pt idx="28">
                  <c:v>139000000</c:v>
                </c:pt>
                <c:pt idx="29">
                  <c:v>175600000</c:v>
                </c:pt>
                <c:pt idx="30">
                  <c:v>186200000</c:v>
                </c:pt>
                <c:pt idx="31">
                  <c:v>171300000</c:v>
                </c:pt>
                <c:pt idx="32">
                  <c:v>219400000</c:v>
                </c:pt>
                <c:pt idx="33">
                  <c:v>271400000</c:v>
                </c:pt>
                <c:pt idx="34">
                  <c:v>300700000</c:v>
                </c:pt>
                <c:pt idx="35">
                  <c:v>318100000</c:v>
                </c:pt>
                <c:pt idx="36">
                  <c:v>370000000</c:v>
                </c:pt>
                <c:pt idx="37">
                  <c:v>364200000</c:v>
                </c:pt>
                <c:pt idx="38">
                  <c:v>316300000</c:v>
                </c:pt>
                <c:pt idx="39">
                  <c:v>429400000</c:v>
                </c:pt>
                <c:pt idx="40">
                  <c:v>405900000</c:v>
                </c:pt>
                <c:pt idx="41">
                  <c:v>549000000</c:v>
                </c:pt>
                <c:pt idx="42">
                  <c:v>554100000</c:v>
                </c:pt>
                <c:pt idx="43">
                  <c:v>534900000</c:v>
                </c:pt>
                <c:pt idx="44">
                  <c:v>772200000</c:v>
                </c:pt>
                <c:pt idx="45">
                  <c:v>782200000</c:v>
                </c:pt>
                <c:pt idx="46">
                  <c:v>976700000</c:v>
                </c:pt>
                <c:pt idx="47">
                  <c:v>1470000000</c:v>
                </c:pt>
                <c:pt idx="48">
                  <c:v>1547000000</c:v>
                </c:pt>
                <c:pt idx="49">
                  <c:v>2589000000</c:v>
                </c:pt>
              </c:numCache>
            </c:numRef>
          </c:val>
          <c:extLst>
            <c:ext xmlns:c16="http://schemas.microsoft.com/office/drawing/2014/chart" uri="{C3380CC4-5D6E-409C-BE32-E72D297353CC}">
              <c16:uniqueId val="{00000000-F3DE-4D47-9F57-68B2240121BE}"/>
            </c:ext>
          </c:extLst>
        </c:ser>
        <c:ser>
          <c:idx val="1"/>
          <c:order val="1"/>
          <c:tx>
            <c:strRef>
              <c:f>'Data F3'!$G$6</c:f>
              <c:strCache>
                <c:ptCount val="1"/>
                <c:pt idx="0">
                  <c:v>Parent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F3'!$G$7:$G$56</c:f>
              <c:numCache>
                <c:formatCode>0.00E+00</c:formatCode>
                <c:ptCount val="50"/>
                <c:pt idx="0">
                  <c:v>16050000</c:v>
                </c:pt>
                <c:pt idx="1">
                  <c:v>10050000</c:v>
                </c:pt>
                <c:pt idx="2">
                  <c:v>27520000</c:v>
                </c:pt>
                <c:pt idx="3">
                  <c:v>16860000</c:v>
                </c:pt>
                <c:pt idx="4">
                  <c:v>26890000</c:v>
                </c:pt>
                <c:pt idx="5">
                  <c:v>26400000</c:v>
                </c:pt>
                <c:pt idx="6">
                  <c:v>33650000</c:v>
                </c:pt>
                <c:pt idx="7">
                  <c:v>41890000</c:v>
                </c:pt>
                <c:pt idx="8">
                  <c:v>29470000</c:v>
                </c:pt>
                <c:pt idx="9">
                  <c:v>39120000</c:v>
                </c:pt>
                <c:pt idx="10">
                  <c:v>32400000</c:v>
                </c:pt>
                <c:pt idx="11">
                  <c:v>43660000</c:v>
                </c:pt>
                <c:pt idx="12">
                  <c:v>41470000</c:v>
                </c:pt>
                <c:pt idx="13">
                  <c:v>34090000</c:v>
                </c:pt>
                <c:pt idx="14">
                  <c:v>46070000</c:v>
                </c:pt>
                <c:pt idx="15">
                  <c:v>71120000</c:v>
                </c:pt>
                <c:pt idx="16">
                  <c:v>40820000</c:v>
                </c:pt>
                <c:pt idx="17">
                  <c:v>38930000</c:v>
                </c:pt>
                <c:pt idx="18">
                  <c:v>60540000</c:v>
                </c:pt>
                <c:pt idx="19">
                  <c:v>107500000</c:v>
                </c:pt>
                <c:pt idx="20">
                  <c:v>152000000</c:v>
                </c:pt>
                <c:pt idx="21">
                  <c:v>90110000</c:v>
                </c:pt>
                <c:pt idx="22">
                  <c:v>49960000</c:v>
                </c:pt>
                <c:pt idx="23">
                  <c:v>94110000</c:v>
                </c:pt>
                <c:pt idx="24">
                  <c:v>95240000</c:v>
                </c:pt>
                <c:pt idx="25">
                  <c:v>93230000</c:v>
                </c:pt>
                <c:pt idx="26">
                  <c:v>79380000</c:v>
                </c:pt>
                <c:pt idx="27">
                  <c:v>122500000</c:v>
                </c:pt>
                <c:pt idx="28">
                  <c:v>134700000</c:v>
                </c:pt>
                <c:pt idx="29">
                  <c:v>210100000</c:v>
                </c:pt>
                <c:pt idx="30">
                  <c:v>181400000</c:v>
                </c:pt>
                <c:pt idx="31">
                  <c:v>152200000</c:v>
                </c:pt>
                <c:pt idx="32">
                  <c:v>126900000</c:v>
                </c:pt>
                <c:pt idx="33">
                  <c:v>121600000</c:v>
                </c:pt>
                <c:pt idx="34">
                  <c:v>177600000</c:v>
                </c:pt>
                <c:pt idx="35">
                  <c:v>329800000</c:v>
                </c:pt>
                <c:pt idx="36">
                  <c:v>242700000</c:v>
                </c:pt>
                <c:pt idx="37">
                  <c:v>228300000</c:v>
                </c:pt>
                <c:pt idx="38">
                  <c:v>195700000</c:v>
                </c:pt>
                <c:pt idx="39">
                  <c:v>498000000</c:v>
                </c:pt>
                <c:pt idx="40">
                  <c:v>445900000</c:v>
                </c:pt>
                <c:pt idx="41">
                  <c:v>293100000</c:v>
                </c:pt>
                <c:pt idx="42">
                  <c:v>393500000</c:v>
                </c:pt>
                <c:pt idx="43">
                  <c:v>433500000</c:v>
                </c:pt>
                <c:pt idx="44">
                  <c:v>484600000</c:v>
                </c:pt>
                <c:pt idx="45">
                  <c:v>483500000</c:v>
                </c:pt>
                <c:pt idx="46">
                  <c:v>1150000000</c:v>
                </c:pt>
                <c:pt idx="47">
                  <c:v>961400000</c:v>
                </c:pt>
                <c:pt idx="48">
                  <c:v>1281000000</c:v>
                </c:pt>
                <c:pt idx="49">
                  <c:v>2756000000</c:v>
                </c:pt>
              </c:numCache>
            </c:numRef>
          </c:val>
          <c:extLst>
            <c:ext xmlns:c16="http://schemas.microsoft.com/office/drawing/2014/chart" uri="{C3380CC4-5D6E-409C-BE32-E72D297353CC}">
              <c16:uniqueId val="{00000001-F3DE-4D47-9F57-68B2240121BE}"/>
            </c:ext>
          </c:extLst>
        </c:ser>
        <c:dLbls>
          <c:showLegendKey val="0"/>
          <c:showVal val="0"/>
          <c:showCatName val="0"/>
          <c:showSerName val="0"/>
          <c:showPercent val="0"/>
          <c:showBubbleSize val="0"/>
        </c:dLbls>
        <c:gapWidth val="150"/>
        <c:axId val="143889536"/>
        <c:axId val="143891072"/>
      </c:barChart>
      <c:catAx>
        <c:axId val="143889536"/>
        <c:scaling>
          <c:orientation val="minMax"/>
        </c:scaling>
        <c:delete val="0"/>
        <c:axPos val="b"/>
        <c:numFmt formatCode="0%" sourceLinked="1"/>
        <c:majorTickMark val="out"/>
        <c:minorTickMark val="none"/>
        <c:tickLblPos val="nextTo"/>
        <c:txPr>
          <a:bodyPr/>
          <a:lstStyle/>
          <a:p>
            <a:pPr>
              <a:defRPr sz="1800"/>
            </a:pPr>
            <a:endParaRPr lang="en-US"/>
          </a:p>
        </c:txPr>
        <c:crossAx val="143891072"/>
        <c:crosses val="autoZero"/>
        <c:auto val="1"/>
        <c:lblAlgn val="ctr"/>
        <c:lblOffset val="100"/>
        <c:tickLblSkip val="3"/>
        <c:tickMarkSkip val="3"/>
        <c:noMultiLvlLbl val="0"/>
      </c:catAx>
      <c:valAx>
        <c:axId val="143891072"/>
        <c:scaling>
          <c:orientation val="minMax"/>
        </c:scaling>
        <c:delete val="0"/>
        <c:axPos val="l"/>
        <c:title>
          <c:tx>
            <c:rich>
              <a:bodyPr rot="0" vert="horz"/>
              <a:lstStyle/>
              <a:p>
                <a:pPr>
                  <a:defRPr sz="1500"/>
                </a:pPr>
                <a:r>
                  <a:rPr lang="en-US" sz="1500"/>
                  <a:t>Mill. Rand</a:t>
                </a:r>
              </a:p>
            </c:rich>
          </c:tx>
          <c:layout>
            <c:manualLayout>
              <c:xMode val="edge"/>
              <c:yMode val="edge"/>
              <c:x val="1.2278990809448049E-3"/>
              <c:y val="4.402632462257864E-2"/>
            </c:manualLayout>
          </c:layout>
          <c:overlay val="0"/>
        </c:title>
        <c:numFmt formatCode="0" sourceLinked="0"/>
        <c:majorTickMark val="out"/>
        <c:minorTickMark val="none"/>
        <c:tickLblPos val="nextTo"/>
        <c:spPr>
          <a:ln>
            <a:solidFill>
              <a:schemeClr val="bg1"/>
            </a:solidFill>
          </a:ln>
        </c:spPr>
        <c:crossAx val="143889536"/>
        <c:crosses val="autoZero"/>
        <c:crossBetween val="between"/>
        <c:dispUnits>
          <c:builtInUnit val="millions"/>
          <c:dispUnitsLbl/>
        </c:dispUnits>
      </c:valAx>
    </c:plotArea>
    <c:legend>
      <c:legendPos val="r"/>
      <c:layout>
        <c:manualLayout>
          <c:xMode val="edge"/>
          <c:yMode val="edge"/>
          <c:x val="0.17940198941822652"/>
          <c:y val="0.40964315227163284"/>
          <c:w val="0.66735202157251894"/>
          <c:h val="7.5849793938305016E-2"/>
        </c:manualLayout>
      </c:layout>
      <c:overlay val="0"/>
    </c:legend>
    <c:plotVisOnly val="1"/>
    <c:dispBlanksAs val="gap"/>
    <c:showDLblsOverMax val="0"/>
  </c:chart>
  <c:spPr>
    <a:noFill/>
    <a:ln>
      <a:noFill/>
    </a:ln>
  </c:spPr>
  <c:txPr>
    <a:bodyPr/>
    <a:lstStyle/>
    <a:p>
      <a:pPr>
        <a:defRPr sz="2200">
          <a:latin typeface="Garamond" panose="02020404030301010803" pitchFamily="18" charset="0"/>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160"/>
            </a:pPr>
            <a:r>
              <a:rPr lang="en-GB" sz="2160">
                <a:effectLst/>
              </a:rPr>
              <a:t>Figure 3d: Average taxable profits by size and parent origin</a:t>
            </a:r>
            <a:endParaRPr lang="da-DK" sz="2160">
              <a:effectLst/>
            </a:endParaRPr>
          </a:p>
        </c:rich>
      </c:tx>
      <c:overlay val="0"/>
    </c:title>
    <c:autoTitleDeleted val="0"/>
    <c:plotArea>
      <c:layout>
        <c:manualLayout>
          <c:layoutTarget val="inner"/>
          <c:xMode val="edge"/>
          <c:yMode val="edge"/>
          <c:x val="7.3224088106100871E-2"/>
          <c:y val="0.1155653039533856"/>
          <c:w val="0.90951828463610918"/>
          <c:h val="0.79624068692956518"/>
        </c:manualLayout>
      </c:layout>
      <c:barChart>
        <c:barDir val="col"/>
        <c:grouping val="clustered"/>
        <c:varyColors val="0"/>
        <c:ser>
          <c:idx val="0"/>
          <c:order val="0"/>
          <c:tx>
            <c:strRef>
              <c:f>'Data F3'!$D$6</c:f>
              <c:strCache>
                <c:ptCount val="1"/>
                <c:pt idx="0">
                  <c:v>Parent not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F3'!$D$7:$D$56</c:f>
              <c:numCache>
                <c:formatCode>0.00E+00</c:formatCode>
                <c:ptCount val="50"/>
                <c:pt idx="0">
                  <c:v>6774000</c:v>
                </c:pt>
                <c:pt idx="1">
                  <c:v>120736</c:v>
                </c:pt>
                <c:pt idx="2">
                  <c:v>85670000</c:v>
                </c:pt>
                <c:pt idx="3">
                  <c:v>40690000</c:v>
                </c:pt>
                <c:pt idx="4">
                  <c:v>-615992</c:v>
                </c:pt>
                <c:pt idx="5">
                  <c:v>1916000</c:v>
                </c:pt>
                <c:pt idx="6">
                  <c:v>2126000</c:v>
                </c:pt>
                <c:pt idx="7">
                  <c:v>10310000</c:v>
                </c:pt>
                <c:pt idx="8">
                  <c:v>7035000</c:v>
                </c:pt>
                <c:pt idx="9">
                  <c:v>2113000</c:v>
                </c:pt>
                <c:pt idx="10">
                  <c:v>3251000</c:v>
                </c:pt>
                <c:pt idx="11">
                  <c:v>3453000</c:v>
                </c:pt>
                <c:pt idx="12">
                  <c:v>4044000</c:v>
                </c:pt>
                <c:pt idx="13">
                  <c:v>2507000</c:v>
                </c:pt>
                <c:pt idx="14">
                  <c:v>1759000</c:v>
                </c:pt>
                <c:pt idx="15">
                  <c:v>4055000</c:v>
                </c:pt>
                <c:pt idx="16">
                  <c:v>2752000</c:v>
                </c:pt>
                <c:pt idx="17">
                  <c:v>5395000</c:v>
                </c:pt>
                <c:pt idx="18">
                  <c:v>8726000</c:v>
                </c:pt>
                <c:pt idx="19">
                  <c:v>11770000</c:v>
                </c:pt>
                <c:pt idx="20">
                  <c:v>4644000</c:v>
                </c:pt>
                <c:pt idx="21">
                  <c:v>6124000</c:v>
                </c:pt>
                <c:pt idx="22">
                  <c:v>4588000</c:v>
                </c:pt>
                <c:pt idx="23">
                  <c:v>8182000</c:v>
                </c:pt>
                <c:pt idx="24">
                  <c:v>5338000</c:v>
                </c:pt>
                <c:pt idx="25">
                  <c:v>5751000</c:v>
                </c:pt>
                <c:pt idx="26">
                  <c:v>9553000</c:v>
                </c:pt>
                <c:pt idx="27">
                  <c:v>1466000</c:v>
                </c:pt>
                <c:pt idx="28">
                  <c:v>21300000</c:v>
                </c:pt>
                <c:pt idx="29">
                  <c:v>8383000</c:v>
                </c:pt>
                <c:pt idx="30">
                  <c:v>14420000</c:v>
                </c:pt>
                <c:pt idx="31">
                  <c:v>7090000</c:v>
                </c:pt>
                <c:pt idx="32">
                  <c:v>9263000</c:v>
                </c:pt>
                <c:pt idx="33">
                  <c:v>9099000</c:v>
                </c:pt>
                <c:pt idx="34">
                  <c:v>6881000</c:v>
                </c:pt>
                <c:pt idx="35">
                  <c:v>15290000</c:v>
                </c:pt>
                <c:pt idx="36">
                  <c:v>32920000</c:v>
                </c:pt>
                <c:pt idx="37">
                  <c:v>29130000</c:v>
                </c:pt>
                <c:pt idx="38">
                  <c:v>56420000</c:v>
                </c:pt>
                <c:pt idx="39">
                  <c:v>88710000</c:v>
                </c:pt>
                <c:pt idx="40">
                  <c:v>29460000</c:v>
                </c:pt>
                <c:pt idx="41">
                  <c:v>23150000</c:v>
                </c:pt>
                <c:pt idx="42">
                  <c:v>19000000</c:v>
                </c:pt>
                <c:pt idx="43">
                  <c:v>18440000</c:v>
                </c:pt>
                <c:pt idx="44">
                  <c:v>23860000</c:v>
                </c:pt>
                <c:pt idx="45">
                  <c:v>53950000</c:v>
                </c:pt>
                <c:pt idx="46">
                  <c:v>63420000</c:v>
                </c:pt>
                <c:pt idx="47">
                  <c:v>87200000</c:v>
                </c:pt>
                <c:pt idx="48">
                  <c:v>309800000</c:v>
                </c:pt>
                <c:pt idx="49">
                  <c:v>1032000000</c:v>
                </c:pt>
              </c:numCache>
            </c:numRef>
          </c:val>
          <c:extLst>
            <c:ext xmlns:c16="http://schemas.microsoft.com/office/drawing/2014/chart" uri="{C3380CC4-5D6E-409C-BE32-E72D297353CC}">
              <c16:uniqueId val="{00000000-F91E-4D1C-8134-14942B88E7AB}"/>
            </c:ext>
          </c:extLst>
        </c:ser>
        <c:ser>
          <c:idx val="1"/>
          <c:order val="1"/>
          <c:tx>
            <c:strRef>
              <c:f>'Data F3'!$E$6</c:f>
              <c:strCache>
                <c:ptCount val="1"/>
                <c:pt idx="0">
                  <c:v>Parent in tax haven</c:v>
                </c:pt>
              </c:strCache>
            </c:strRef>
          </c:tx>
          <c:invertIfNegative val="0"/>
          <c:cat>
            <c:numRef>
              <c:f>'Data F3'!$C$7:$C$56</c:f>
              <c:numCache>
                <c:formatCode>0%</c:formatCode>
                <c:ptCount val="50"/>
                <c:pt idx="0">
                  <c:v>0</c:v>
                </c:pt>
                <c:pt idx="1">
                  <c:v>0.02</c:v>
                </c:pt>
                <c:pt idx="2">
                  <c:v>3.9999999999999994E-2</c:v>
                </c:pt>
                <c:pt idx="3">
                  <c:v>0.06</c:v>
                </c:pt>
                <c:pt idx="4">
                  <c:v>0.08</c:v>
                </c:pt>
                <c:pt idx="5">
                  <c:v>9.9999999999999992E-2</c:v>
                </c:pt>
                <c:pt idx="6">
                  <c:v>0.12000000000000001</c:v>
                </c:pt>
                <c:pt idx="7">
                  <c:v>0.14000000000000001</c:v>
                </c:pt>
                <c:pt idx="8">
                  <c:v>0.16</c:v>
                </c:pt>
                <c:pt idx="9">
                  <c:v>0.18000000000000002</c:v>
                </c:pt>
                <c:pt idx="10">
                  <c:v>0.2</c:v>
                </c:pt>
                <c:pt idx="11">
                  <c:v>0.22</c:v>
                </c:pt>
                <c:pt idx="12">
                  <c:v>0.24000000000000002</c:v>
                </c:pt>
                <c:pt idx="13">
                  <c:v>0.26</c:v>
                </c:pt>
                <c:pt idx="14">
                  <c:v>0.27999999999999997</c:v>
                </c:pt>
                <c:pt idx="15">
                  <c:v>0.3</c:v>
                </c:pt>
                <c:pt idx="16">
                  <c:v>0.32</c:v>
                </c:pt>
                <c:pt idx="17">
                  <c:v>0.33999999999999997</c:v>
                </c:pt>
                <c:pt idx="18">
                  <c:v>0.36</c:v>
                </c:pt>
                <c:pt idx="19">
                  <c:v>0.38</c:v>
                </c:pt>
                <c:pt idx="20">
                  <c:v>0.39999999999999997</c:v>
                </c:pt>
                <c:pt idx="21">
                  <c:v>0.42</c:v>
                </c:pt>
                <c:pt idx="22">
                  <c:v>0.44</c:v>
                </c:pt>
                <c:pt idx="23">
                  <c:v>0.45999999999999996</c:v>
                </c:pt>
                <c:pt idx="24">
                  <c:v>0.48</c:v>
                </c:pt>
                <c:pt idx="25">
                  <c:v>0.5</c:v>
                </c:pt>
                <c:pt idx="26">
                  <c:v>0.52</c:v>
                </c:pt>
                <c:pt idx="27">
                  <c:v>0.54</c:v>
                </c:pt>
                <c:pt idx="28">
                  <c:v>0.55999999999999994</c:v>
                </c:pt>
                <c:pt idx="29">
                  <c:v>0.57999999999999996</c:v>
                </c:pt>
                <c:pt idx="30">
                  <c:v>0.6</c:v>
                </c:pt>
                <c:pt idx="31">
                  <c:v>0.62</c:v>
                </c:pt>
                <c:pt idx="32">
                  <c:v>0.64</c:v>
                </c:pt>
                <c:pt idx="33">
                  <c:v>0.66</c:v>
                </c:pt>
                <c:pt idx="34">
                  <c:v>0.67999999999999994</c:v>
                </c:pt>
                <c:pt idx="35">
                  <c:v>0.7</c:v>
                </c:pt>
                <c:pt idx="36">
                  <c:v>0.72</c:v>
                </c:pt>
                <c:pt idx="37">
                  <c:v>0.74</c:v>
                </c:pt>
                <c:pt idx="38">
                  <c:v>0.76</c:v>
                </c:pt>
                <c:pt idx="39">
                  <c:v>0.78</c:v>
                </c:pt>
                <c:pt idx="40">
                  <c:v>0.79999999999999993</c:v>
                </c:pt>
                <c:pt idx="41">
                  <c:v>0.82</c:v>
                </c:pt>
                <c:pt idx="42">
                  <c:v>0.84</c:v>
                </c:pt>
                <c:pt idx="43">
                  <c:v>0.86</c:v>
                </c:pt>
                <c:pt idx="44">
                  <c:v>0.88</c:v>
                </c:pt>
                <c:pt idx="45">
                  <c:v>0.9</c:v>
                </c:pt>
                <c:pt idx="46">
                  <c:v>0.91999999999999993</c:v>
                </c:pt>
                <c:pt idx="47">
                  <c:v>0.94</c:v>
                </c:pt>
                <c:pt idx="48">
                  <c:v>0.96</c:v>
                </c:pt>
                <c:pt idx="49">
                  <c:v>0.98</c:v>
                </c:pt>
              </c:numCache>
            </c:numRef>
          </c:cat>
          <c:val>
            <c:numRef>
              <c:f>'Data F3'!$E$7:$E$56</c:f>
              <c:numCache>
                <c:formatCode>0.00E+00</c:formatCode>
                <c:ptCount val="50"/>
                <c:pt idx="0">
                  <c:v>-251198</c:v>
                </c:pt>
                <c:pt idx="1">
                  <c:v>3250000</c:v>
                </c:pt>
                <c:pt idx="2">
                  <c:v>415851</c:v>
                </c:pt>
                <c:pt idx="3">
                  <c:v>657285</c:v>
                </c:pt>
                <c:pt idx="4">
                  <c:v>-1037000</c:v>
                </c:pt>
                <c:pt idx="5">
                  <c:v>521225</c:v>
                </c:pt>
                <c:pt idx="6">
                  <c:v>-2382000</c:v>
                </c:pt>
                <c:pt idx="7">
                  <c:v>-528807</c:v>
                </c:pt>
                <c:pt idx="8">
                  <c:v>2385000</c:v>
                </c:pt>
                <c:pt idx="9">
                  <c:v>5575000</c:v>
                </c:pt>
                <c:pt idx="10">
                  <c:v>470083</c:v>
                </c:pt>
                <c:pt idx="11">
                  <c:v>-492138</c:v>
                </c:pt>
                <c:pt idx="12">
                  <c:v>4356000</c:v>
                </c:pt>
                <c:pt idx="13">
                  <c:v>-452920</c:v>
                </c:pt>
                <c:pt idx="14">
                  <c:v>6089000</c:v>
                </c:pt>
                <c:pt idx="15">
                  <c:v>638917</c:v>
                </c:pt>
                <c:pt idx="16">
                  <c:v>7723000</c:v>
                </c:pt>
                <c:pt idx="17">
                  <c:v>3211000</c:v>
                </c:pt>
                <c:pt idx="18">
                  <c:v>4388000</c:v>
                </c:pt>
                <c:pt idx="19">
                  <c:v>6695000</c:v>
                </c:pt>
                <c:pt idx="20">
                  <c:v>4367000</c:v>
                </c:pt>
                <c:pt idx="21">
                  <c:v>-18900000</c:v>
                </c:pt>
                <c:pt idx="22">
                  <c:v>3451000</c:v>
                </c:pt>
                <c:pt idx="23">
                  <c:v>5154000</c:v>
                </c:pt>
                <c:pt idx="24">
                  <c:v>5082000</c:v>
                </c:pt>
                <c:pt idx="25">
                  <c:v>1976000</c:v>
                </c:pt>
                <c:pt idx="26">
                  <c:v>2018000</c:v>
                </c:pt>
                <c:pt idx="27">
                  <c:v>-172214</c:v>
                </c:pt>
                <c:pt idx="28">
                  <c:v>-7939000</c:v>
                </c:pt>
                <c:pt idx="29">
                  <c:v>3309000</c:v>
                </c:pt>
                <c:pt idx="30">
                  <c:v>2102000</c:v>
                </c:pt>
                <c:pt idx="31">
                  <c:v>4869000</c:v>
                </c:pt>
                <c:pt idx="32">
                  <c:v>-5692000</c:v>
                </c:pt>
                <c:pt idx="33">
                  <c:v>-485629</c:v>
                </c:pt>
                <c:pt idx="34">
                  <c:v>5291000</c:v>
                </c:pt>
                <c:pt idx="35">
                  <c:v>9844000</c:v>
                </c:pt>
                <c:pt idx="36">
                  <c:v>17140000</c:v>
                </c:pt>
                <c:pt idx="37">
                  <c:v>-3810000</c:v>
                </c:pt>
                <c:pt idx="38">
                  <c:v>17820000</c:v>
                </c:pt>
                <c:pt idx="39">
                  <c:v>1866000</c:v>
                </c:pt>
                <c:pt idx="40">
                  <c:v>1108000</c:v>
                </c:pt>
                <c:pt idx="41">
                  <c:v>8135000</c:v>
                </c:pt>
                <c:pt idx="42">
                  <c:v>-8660000</c:v>
                </c:pt>
                <c:pt idx="43">
                  <c:v>16620000</c:v>
                </c:pt>
                <c:pt idx="44">
                  <c:v>21150000</c:v>
                </c:pt>
                <c:pt idx="45">
                  <c:v>29990000</c:v>
                </c:pt>
                <c:pt idx="46">
                  <c:v>35890000</c:v>
                </c:pt>
                <c:pt idx="47">
                  <c:v>48460000</c:v>
                </c:pt>
                <c:pt idx="48">
                  <c:v>78270000</c:v>
                </c:pt>
                <c:pt idx="49">
                  <c:v>286100000</c:v>
                </c:pt>
              </c:numCache>
            </c:numRef>
          </c:val>
          <c:extLst>
            <c:ext xmlns:c16="http://schemas.microsoft.com/office/drawing/2014/chart" uri="{C3380CC4-5D6E-409C-BE32-E72D297353CC}">
              <c16:uniqueId val="{00000002-F91E-4D1C-8134-14942B88E7AB}"/>
            </c:ext>
          </c:extLst>
        </c:ser>
        <c:dLbls>
          <c:showLegendKey val="0"/>
          <c:showVal val="0"/>
          <c:showCatName val="0"/>
          <c:showSerName val="0"/>
          <c:showPercent val="0"/>
          <c:showBubbleSize val="0"/>
        </c:dLbls>
        <c:gapWidth val="150"/>
        <c:axId val="143889536"/>
        <c:axId val="143891072"/>
      </c:barChart>
      <c:catAx>
        <c:axId val="143889536"/>
        <c:scaling>
          <c:orientation val="minMax"/>
        </c:scaling>
        <c:delete val="0"/>
        <c:axPos val="b"/>
        <c:numFmt formatCode="0%" sourceLinked="1"/>
        <c:majorTickMark val="out"/>
        <c:minorTickMark val="none"/>
        <c:tickLblPos val="nextTo"/>
        <c:txPr>
          <a:bodyPr/>
          <a:lstStyle/>
          <a:p>
            <a:pPr>
              <a:defRPr sz="1800"/>
            </a:pPr>
            <a:endParaRPr lang="en-US"/>
          </a:p>
        </c:txPr>
        <c:crossAx val="143891072"/>
        <c:crosses val="autoZero"/>
        <c:auto val="1"/>
        <c:lblAlgn val="ctr"/>
        <c:lblOffset val="100"/>
        <c:tickLblSkip val="3"/>
        <c:tickMarkSkip val="3"/>
        <c:noMultiLvlLbl val="0"/>
      </c:catAx>
      <c:valAx>
        <c:axId val="143891072"/>
        <c:scaling>
          <c:orientation val="minMax"/>
        </c:scaling>
        <c:delete val="0"/>
        <c:axPos val="l"/>
        <c:title>
          <c:tx>
            <c:rich>
              <a:bodyPr rot="0" vert="horz"/>
              <a:lstStyle/>
              <a:p>
                <a:pPr>
                  <a:defRPr sz="1500"/>
                </a:pPr>
                <a:r>
                  <a:rPr lang="en-US" sz="1500"/>
                  <a:t>Mill. Rand</a:t>
                </a:r>
              </a:p>
            </c:rich>
          </c:tx>
          <c:layout>
            <c:manualLayout>
              <c:xMode val="edge"/>
              <c:yMode val="edge"/>
              <c:x val="1.2278990809448049E-3"/>
              <c:y val="4.402632462257864E-2"/>
            </c:manualLayout>
          </c:layout>
          <c:overlay val="0"/>
        </c:title>
        <c:numFmt formatCode="0" sourceLinked="0"/>
        <c:majorTickMark val="out"/>
        <c:minorTickMark val="none"/>
        <c:tickLblPos val="nextTo"/>
        <c:spPr>
          <a:ln>
            <a:solidFill>
              <a:schemeClr val="bg1"/>
            </a:solidFill>
          </a:ln>
        </c:spPr>
        <c:crossAx val="143889536"/>
        <c:crosses val="autoZero"/>
        <c:crossBetween val="between"/>
        <c:dispUnits>
          <c:builtInUnit val="millions"/>
          <c:dispUnitsLbl/>
        </c:dispUnits>
      </c:valAx>
    </c:plotArea>
    <c:legend>
      <c:legendPos val="r"/>
      <c:layout>
        <c:manualLayout>
          <c:xMode val="edge"/>
          <c:yMode val="edge"/>
          <c:x val="0.11661097666307964"/>
          <c:y val="0.35937663627864452"/>
          <c:w val="0.75225669193639988"/>
          <c:h val="0.12777086137253546"/>
        </c:manualLayout>
      </c:layout>
      <c:overlay val="0"/>
    </c:legend>
    <c:plotVisOnly val="1"/>
    <c:dispBlanksAs val="gap"/>
    <c:showDLblsOverMax val="0"/>
  </c:chart>
  <c:spPr>
    <a:noFill/>
    <a:ln>
      <a:noFill/>
    </a:ln>
  </c:spPr>
  <c:txPr>
    <a:bodyPr/>
    <a:lstStyle/>
    <a:p>
      <a:pPr>
        <a:defRPr sz="2200">
          <a:latin typeface="Garamond" panose="02020404030301010803" pitchFamily="18"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5"/>
  <sheetViews>
    <sheetView workbookViewId="0"/>
  </sheetViews>
  <pageMargins left="0.7" right="0.7" top="0.75" bottom="0.75" header="0.3" footer="0.3"/>
  <pageSetup paperSize="9" orientation="landscape" horizontalDpi="1200" verticalDpi="1200"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Chart18"/>
  <sheetViews>
    <sheetView workbookViewId="0"/>
  </sheetViews>
  <pageMargins left="0.7" right="0.7" top="0.75" bottom="0.75" header="0.3" footer="0.3"/>
  <pageSetup paperSize="9" orientation="landscape" horizontalDpi="1200" verticalDpi="1200"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19"/>
  <sheetViews>
    <sheetView workbookViewId="0"/>
  </sheetViews>
  <pageMargins left="0.7" right="0.7" top="0.75" bottom="0.75" header="0.3" footer="0.3"/>
  <pageSetup paperSize="9" orientation="landscape" horizontalDpi="1200" verticalDpi="1200"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21"/>
  <sheetViews>
    <sheetView zoomScale="70" workbookViewId="0"/>
  </sheetViews>
  <pageMargins left="0.7" right="0.7" top="0.75" bottom="0.75" header="0.3" footer="0.3"/>
  <pageSetup paperSize="9" orientation="landscape" horizontalDpi="1200" verticalDpi="1200"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Chart22"/>
  <sheetViews>
    <sheetView zoomScale="55" workbookViewId="0"/>
  </sheetViews>
  <pageMargins left="0.7" right="0.7" top="0.75" bottom="0.75" header="0.3" footer="0.3"/>
  <pageSetup paperSize="9" orientation="landscape" horizontalDpi="1200" verticalDpi="1200"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Chart24"/>
  <sheetViews>
    <sheetView zoomScale="70" workbookViewId="0"/>
  </sheetViews>
  <pageMargins left="0.7" right="0.7" top="0.75" bottom="0.75" header="0.3" footer="0.3"/>
  <pageSetup paperSize="9" orientation="landscape" horizontalDpi="1200" verticalDpi="1200"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Chart26"/>
  <sheetViews>
    <sheetView workbookViewId="0"/>
  </sheetViews>
  <pageMargins left="0.7" right="0.7" top="0.75" bottom="0.75" header="0.3" footer="0.3"/>
  <pageSetup paperSize="9" orientation="landscape" horizontalDpi="1200" verticalDpi="1200"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codeName="Chart27"/>
  <sheetViews>
    <sheetView workbookViewId="0"/>
  </sheetViews>
  <pageMargins left="0.7" right="0.7" top="0.75" bottom="0.75" header="0.3" footer="0.3"/>
  <pageSetup paperSize="9"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6"/>
  <sheetViews>
    <sheetView workbookViewId="0"/>
  </sheetViews>
  <pageMargins left="0.7" right="0.7" top="0.75" bottom="0.75" header="0.3" footer="0.3"/>
  <pageSetup paperSize="9" orientation="landscape" horizontalDpi="1200" verticalDpi="1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7"/>
  <sheetViews>
    <sheetView zoomScale="85" workbookViewId="0"/>
  </sheetViews>
  <pageMargins left="0.7" right="0.7" top="0.75" bottom="0.75" header="0.3" footer="0.3"/>
  <pageSetup paperSize="9" orientation="landscape" horizontalDpi="1200" verticalDpi="1200"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9"/>
  <sheetViews>
    <sheetView zoomScale="85" workbookViewId="0"/>
  </sheetViews>
  <pageMargins left="0.7" right="0.7" top="0.75" bottom="0.75" header="0.3" footer="0.3"/>
  <pageSetup paperSize="9" orientation="landscape" horizontalDpi="1200" verticalDpi="1200"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1"/>
  <sheetViews>
    <sheetView workbookViewId="0"/>
  </sheetViews>
  <pageMargins left="0.7" right="0.7" top="0.75" bottom="0.75" header="0.3" footer="0.3"/>
  <pageSetup paperSize="9" orientation="landscape" horizontalDpi="1200" verticalDpi="1200"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12"/>
  <sheetViews>
    <sheetView zoomScale="116" workbookViewId="0" zoomToFit="1"/>
  </sheetViews>
  <pageMargins left="0.7" right="0.7" top="0.75" bottom="0.75" header="0.3" footer="0.3"/>
  <pageSetup paperSize="9" orientation="landscape" horizontalDpi="1200" verticalDpi="1200"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Chart13"/>
  <sheetViews>
    <sheetView workbookViewId="0"/>
  </sheetViews>
  <pageMargins left="0.7" right="0.7" top="0.75" bottom="0.75" header="0.3" footer="0.3"/>
  <pageSetup paperSize="9" orientation="landscape" horizontalDpi="1200" verticalDpi="1200"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Chart14"/>
  <sheetViews>
    <sheetView zoomScale="85" workbookViewId="0"/>
  </sheetViews>
  <pageMargins left="0.7" right="0.7" top="0.75" bottom="0.75" header="0.3" footer="0.3"/>
  <pageSetup paperSize="9" orientation="landscape" horizontalDpi="1200" verticalDpi="1200"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Chart16"/>
  <sheetViews>
    <sheetView workbookViewId="0"/>
  </sheetViews>
  <pageMargins left="0.7" right="0.7" top="0.75" bottom="0.75" header="0.3" footer="0.3"/>
  <pageSetup paperSize="9"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0.41471</cdr:x>
      <cdr:y>0.42403</cdr:y>
    </cdr:from>
    <cdr:to>
      <cdr:x>0.7813</cdr:x>
      <cdr:y>0.55801</cdr:y>
    </cdr:to>
    <cdr:sp macro="" textlink="">
      <cdr:nvSpPr>
        <cdr:cNvPr id="2" name="TextBox 1"/>
        <cdr:cNvSpPr txBox="1"/>
      </cdr:nvSpPr>
      <cdr:spPr>
        <a:xfrm xmlns:a="http://schemas.openxmlformats.org/drawingml/2006/main">
          <a:off x="3591719" y="2668984"/>
          <a:ext cx="3175000" cy="843360"/>
        </a:xfrm>
        <a:prstGeom xmlns:a="http://schemas.openxmlformats.org/drawingml/2006/main" prst="rect">
          <a:avLst/>
        </a:prstGeom>
        <a:solidFill xmlns:a="http://schemas.openxmlformats.org/drawingml/2006/main">
          <a:schemeClr val="bg1"/>
        </a:solidFill>
        <a:ln xmlns:a="http://schemas.openxmlformats.org/drawingml/2006/main">
          <a:solidFill>
            <a:schemeClr val="accent1"/>
          </a:solidFill>
        </a:ln>
      </cdr:spPr>
      <cdr:txBody>
        <a:bodyPr xmlns:a="http://schemas.openxmlformats.org/drawingml/2006/main" vertOverflow="clip" wrap="square" rtlCol="0"/>
        <a:lstStyle xmlns:a="http://schemas.openxmlformats.org/drawingml/2006/main"/>
        <a:p xmlns:a="http://schemas.openxmlformats.org/drawingml/2006/main">
          <a:r>
            <a:rPr lang="en-ZA" sz="1500"/>
            <a:t>81</a:t>
          </a:r>
          <a:r>
            <a:rPr lang="en-ZA" sz="1500" baseline="0"/>
            <a:t>.7 percent of haven owned subsidiaries are less profitable than non-haven owned subsidiaries</a:t>
          </a:r>
          <a:endParaRPr lang="en-ZA" sz="1500"/>
        </a:p>
      </cdr:txBody>
    </cdr:sp>
  </cdr:relSizeAnchor>
  <cdr:relSizeAnchor xmlns:cdr="http://schemas.openxmlformats.org/drawingml/2006/chartDrawing">
    <cdr:from>
      <cdr:x>0.71944</cdr:x>
      <cdr:y>0.35684</cdr:y>
    </cdr:from>
    <cdr:to>
      <cdr:x>0.80479</cdr:x>
      <cdr:y>0.42245</cdr:y>
    </cdr:to>
    <cdr:cxnSp macro="">
      <cdr:nvCxnSpPr>
        <cdr:cNvPr id="4" name="Straight Arrow Connector 3">
          <a:extLst xmlns:a="http://schemas.openxmlformats.org/drawingml/2006/main">
            <a:ext uri="{FF2B5EF4-FFF2-40B4-BE49-F238E27FC236}">
              <a16:creationId xmlns:a16="http://schemas.microsoft.com/office/drawing/2014/main" id="{87F4BEDF-8AE4-46AE-AA80-EE1DB5FF5AB3}"/>
            </a:ext>
          </a:extLst>
        </cdr:cNvPr>
        <cdr:cNvCxnSpPr/>
      </cdr:nvCxnSpPr>
      <cdr:spPr>
        <a:xfrm xmlns:a="http://schemas.openxmlformats.org/drawingml/2006/main" flipV="1">
          <a:off x="6689434" y="2166135"/>
          <a:ext cx="793577" cy="39827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absoluteAnchor>
    <xdr:pos x="0" y="0"/>
    <xdr:ext cx="9299864" cy="6061364"/>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0.48917</cdr:x>
      <cdr:y>0.31842</cdr:y>
    </cdr:from>
    <cdr:to>
      <cdr:x>0.75632</cdr:x>
      <cdr:y>0.43601</cdr:y>
    </cdr:to>
    <cdr:sp macro="" textlink="">
      <cdr:nvSpPr>
        <cdr:cNvPr id="2" name="TextBox 1"/>
        <cdr:cNvSpPr txBox="1"/>
      </cdr:nvSpPr>
      <cdr:spPr>
        <a:xfrm xmlns:a="http://schemas.openxmlformats.org/drawingml/2006/main">
          <a:off x="4543134" y="1932524"/>
          <a:ext cx="2481121" cy="713693"/>
        </a:xfrm>
        <a:prstGeom xmlns:a="http://schemas.openxmlformats.org/drawingml/2006/main" prst="rect">
          <a:avLst/>
        </a:prstGeom>
        <a:solidFill xmlns:a="http://schemas.openxmlformats.org/drawingml/2006/main">
          <a:schemeClr val="bg1"/>
        </a:solidFill>
        <a:ln xmlns:a="http://schemas.openxmlformats.org/drawingml/2006/main">
          <a:solidFill>
            <a:srgbClr val="FF0000"/>
          </a:solidFill>
        </a:ln>
      </cdr:spPr>
      <cdr:txBody>
        <a:bodyPr xmlns:a="http://schemas.openxmlformats.org/drawingml/2006/main" vertOverflow="clip" wrap="square" rtlCol="0"/>
        <a:lstStyle xmlns:a="http://schemas.openxmlformats.org/drawingml/2006/main"/>
        <a:p xmlns:a="http://schemas.openxmlformats.org/drawingml/2006/main">
          <a:r>
            <a:rPr lang="en-ZA" sz="1800"/>
            <a:t>10 firms</a:t>
          </a:r>
          <a:r>
            <a:rPr lang="en-ZA" sz="1800" baseline="0"/>
            <a:t> cause 50% of macro-profitability gap</a:t>
          </a:r>
          <a:endParaRPr lang="en-ZA" sz="1800"/>
        </a:p>
      </cdr:txBody>
    </cdr:sp>
  </cdr:relSizeAnchor>
  <cdr:relSizeAnchor xmlns:cdr="http://schemas.openxmlformats.org/drawingml/2006/chartDrawing">
    <cdr:from>
      <cdr:x>0.45938</cdr:x>
      <cdr:y>0.31053</cdr:y>
    </cdr:from>
    <cdr:to>
      <cdr:x>0.48917</cdr:x>
      <cdr:y>0.37722</cdr:y>
    </cdr:to>
    <cdr:cxnSp macro="">
      <cdr:nvCxnSpPr>
        <cdr:cNvPr id="4" name="Straight Arrow Connector 3">
          <a:extLst xmlns:a="http://schemas.openxmlformats.org/drawingml/2006/main">
            <a:ext uri="{FF2B5EF4-FFF2-40B4-BE49-F238E27FC236}">
              <a16:creationId xmlns:a16="http://schemas.microsoft.com/office/drawing/2014/main" id="{4F1E1BA5-0A68-4D65-BDA7-D7C72CED5A9C}"/>
            </a:ext>
          </a:extLst>
        </cdr:cNvPr>
        <cdr:cNvCxnSpPr>
          <a:stCxn xmlns:a="http://schemas.openxmlformats.org/drawingml/2006/main" id="2" idx="1"/>
        </cdr:cNvCxnSpPr>
      </cdr:nvCxnSpPr>
      <cdr:spPr>
        <a:xfrm xmlns:a="http://schemas.openxmlformats.org/drawingml/2006/main" flipH="1" flipV="1">
          <a:off x="4266464" y="1884641"/>
          <a:ext cx="276670" cy="40473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0.23314</cdr:x>
      <cdr:y>0.92356</cdr:y>
    </cdr:from>
    <cdr:to>
      <cdr:x>0.8369</cdr:x>
      <cdr:y>1</cdr:y>
    </cdr:to>
    <cdr:pic>
      <cdr:nvPicPr>
        <cdr:cNvPr id="2" name="chart">
          <a:extLst xmlns:a="http://schemas.openxmlformats.org/drawingml/2006/main">
            <a:ext uri="{FF2B5EF4-FFF2-40B4-BE49-F238E27FC236}">
              <a16:creationId xmlns:a16="http://schemas.microsoft.com/office/drawing/2014/main" id="{B1D84845-DB87-499A-90E8-DC2148975FB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69622" y="5612428"/>
          <a:ext cx="5618545" cy="464522"/>
        </a:xfrm>
        <a:prstGeom xmlns:a="http://schemas.openxmlformats.org/drawingml/2006/main" prst="rect">
          <a:avLst/>
        </a:prstGeom>
      </cdr:spPr>
    </cdr:pic>
  </cdr:relSizeAnchor>
  <cdr:relSizeAnchor xmlns:cdr="http://schemas.openxmlformats.org/drawingml/2006/chartDrawing">
    <cdr:from>
      <cdr:x>0.01024</cdr:x>
      <cdr:y>0.92476</cdr:y>
    </cdr:from>
    <cdr:to>
      <cdr:x>0.06653</cdr:x>
      <cdr:y>1</cdr:y>
    </cdr:to>
    <cdr:sp macro="" textlink="">
      <cdr:nvSpPr>
        <cdr:cNvPr id="3" name="Rectangle 2"/>
        <cdr:cNvSpPr/>
      </cdr:nvSpPr>
      <cdr:spPr>
        <a:xfrm xmlns:a="http://schemas.openxmlformats.org/drawingml/2006/main">
          <a:off x="95250" y="5667375"/>
          <a:ext cx="523875" cy="457200"/>
        </a:xfrm>
        <a:prstGeom xmlns:a="http://schemas.openxmlformats.org/drawingml/2006/main" prst="rect">
          <a:avLst/>
        </a:prstGeom>
        <a:solidFill xmlns:a="http://schemas.openxmlformats.org/drawingml/2006/main">
          <a:schemeClr val="bg1"/>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userShapes>
</file>

<file path=xl/drawings/drawing20.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0.22905</cdr:x>
      <cdr:y>0.92356</cdr:y>
    </cdr:from>
    <cdr:to>
      <cdr:x>0.83281</cdr:x>
      <cdr:y>1</cdr:y>
    </cdr:to>
    <cdr:pic>
      <cdr:nvPicPr>
        <cdr:cNvPr id="2" name="chart">
          <a:extLst xmlns:a="http://schemas.openxmlformats.org/drawingml/2006/main">
            <a:ext uri="{FF2B5EF4-FFF2-40B4-BE49-F238E27FC236}">
              <a16:creationId xmlns:a16="http://schemas.microsoft.com/office/drawing/2014/main" id="{C823F9C4-3B1D-49D8-B670-EC4DF51AE9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30137" y="5598028"/>
          <a:ext cx="5614903" cy="463336"/>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38</xdr:col>
      <xdr:colOff>517073</xdr:colOff>
      <xdr:row>31</xdr:row>
      <xdr:rowOff>13607</xdr:rowOff>
    </xdr:from>
    <xdr:to>
      <xdr:col>57</xdr:col>
      <xdr:colOff>549729</xdr:colOff>
      <xdr:row>47</xdr:row>
      <xdr:rowOff>48986</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3297" cy="6076293"/>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24"/>
  <sheetViews>
    <sheetView tabSelected="1" zoomScaleNormal="100" workbookViewId="0">
      <selection activeCell="G28" sqref="G28"/>
    </sheetView>
  </sheetViews>
  <sheetFormatPr defaultRowHeight="15.75" x14ac:dyDescent="0.25"/>
  <cols>
    <col min="1" max="1" width="9.140625" style="70"/>
    <col min="2" max="2" width="25" style="70" customWidth="1"/>
    <col min="3" max="3" width="12.42578125" style="70" bestFit="1" customWidth="1"/>
    <col min="4" max="16384" width="9.140625" style="70"/>
  </cols>
  <sheetData>
    <row r="2" spans="2:6" x14ac:dyDescent="0.25">
      <c r="B2" s="69" t="s">
        <v>1075</v>
      </c>
    </row>
    <row r="4" spans="2:6" x14ac:dyDescent="0.25">
      <c r="B4" s="69" t="s">
        <v>5</v>
      </c>
      <c r="C4" s="69" t="s">
        <v>1093</v>
      </c>
      <c r="D4" s="69" t="s">
        <v>1094</v>
      </c>
      <c r="F4" s="71"/>
    </row>
    <row r="5" spans="2:6" x14ac:dyDescent="0.25">
      <c r="B5" s="68" t="s">
        <v>1</v>
      </c>
      <c r="C5" s="68" t="s">
        <v>1</v>
      </c>
      <c r="D5" s="70" t="s">
        <v>1095</v>
      </c>
      <c r="E5" s="71"/>
      <c r="F5" s="71"/>
    </row>
    <row r="6" spans="2:6" x14ac:dyDescent="0.25">
      <c r="B6" s="70" t="s">
        <v>1092</v>
      </c>
      <c r="C6" s="68" t="s">
        <v>1076</v>
      </c>
      <c r="D6" s="73" t="s">
        <v>1098</v>
      </c>
      <c r="E6" s="71"/>
      <c r="F6" s="71"/>
    </row>
    <row r="7" spans="2:6" x14ac:dyDescent="0.25">
      <c r="B7" s="70" t="s">
        <v>0</v>
      </c>
      <c r="C7" s="68" t="s">
        <v>1077</v>
      </c>
      <c r="D7" s="70" t="s">
        <v>1096</v>
      </c>
      <c r="E7" s="71"/>
      <c r="F7" s="71"/>
    </row>
    <row r="8" spans="2:6" x14ac:dyDescent="0.25">
      <c r="B8" s="70" t="s">
        <v>1104</v>
      </c>
      <c r="C8" s="68" t="s">
        <v>1078</v>
      </c>
      <c r="D8" s="70" t="s">
        <v>1097</v>
      </c>
      <c r="E8" s="71"/>
      <c r="F8" s="71"/>
    </row>
    <row r="9" spans="2:6" x14ac:dyDescent="0.25">
      <c r="B9" s="70" t="s">
        <v>2</v>
      </c>
      <c r="C9" s="68" t="s">
        <v>1079</v>
      </c>
      <c r="D9" s="70" t="s">
        <v>1100</v>
      </c>
      <c r="E9" s="71"/>
      <c r="F9" s="71"/>
    </row>
    <row r="10" spans="2:6" x14ac:dyDescent="0.25">
      <c r="B10" s="70" t="s">
        <v>3</v>
      </c>
      <c r="C10" s="68" t="s">
        <v>1080</v>
      </c>
      <c r="D10" s="70" t="s">
        <v>1099</v>
      </c>
      <c r="E10" s="71"/>
      <c r="F10" s="71"/>
    </row>
    <row r="11" spans="2:6" x14ac:dyDescent="0.25">
      <c r="B11" s="70" t="s">
        <v>1105</v>
      </c>
      <c r="C11" s="68" t="s">
        <v>1081</v>
      </c>
      <c r="D11" s="70" t="s">
        <v>1101</v>
      </c>
      <c r="E11" s="71"/>
      <c r="F11" s="71"/>
    </row>
    <row r="12" spans="2:6" x14ac:dyDescent="0.25">
      <c r="B12" s="70" t="s">
        <v>4</v>
      </c>
      <c r="C12" s="68" t="s">
        <v>1082</v>
      </c>
      <c r="D12" s="70" t="s">
        <v>1102</v>
      </c>
      <c r="E12" s="71"/>
      <c r="F12" s="71"/>
    </row>
    <row r="13" spans="2:6" x14ac:dyDescent="0.25">
      <c r="B13" s="70" t="s">
        <v>1106</v>
      </c>
      <c r="C13" s="68" t="s">
        <v>1107</v>
      </c>
      <c r="D13" s="70" t="s">
        <v>1103</v>
      </c>
      <c r="E13" s="71"/>
      <c r="F13" s="71"/>
    </row>
    <row r="14" spans="2:6" x14ac:dyDescent="0.25">
      <c r="E14" s="71"/>
      <c r="F14" s="71"/>
    </row>
    <row r="15" spans="2:6" x14ac:dyDescent="0.25">
      <c r="B15" s="72" t="s">
        <v>6</v>
      </c>
      <c r="E15" s="71"/>
      <c r="F15" s="71"/>
    </row>
    <row r="16" spans="2:6" x14ac:dyDescent="0.25">
      <c r="B16" s="68" t="s">
        <v>1083</v>
      </c>
      <c r="D16" s="70" t="s">
        <v>1111</v>
      </c>
      <c r="E16" s="71"/>
      <c r="F16" s="71"/>
    </row>
    <row r="17" spans="2:6" x14ac:dyDescent="0.25">
      <c r="B17" s="68" t="s">
        <v>1084</v>
      </c>
      <c r="D17" s="70" t="s">
        <v>1112</v>
      </c>
      <c r="E17" s="71"/>
      <c r="F17" s="71"/>
    </row>
    <row r="18" spans="2:6" x14ac:dyDescent="0.25">
      <c r="B18" s="68" t="s">
        <v>1085</v>
      </c>
      <c r="D18" s="70" t="s">
        <v>1113</v>
      </c>
      <c r="E18" s="71"/>
      <c r="F18" s="71"/>
    </row>
    <row r="19" spans="2:6" x14ac:dyDescent="0.25">
      <c r="B19" s="68" t="s">
        <v>1086</v>
      </c>
      <c r="D19" s="70" t="s">
        <v>1114</v>
      </c>
      <c r="E19" s="71"/>
      <c r="F19" s="71"/>
    </row>
    <row r="20" spans="2:6" x14ac:dyDescent="0.25">
      <c r="B20" s="68" t="s">
        <v>1087</v>
      </c>
      <c r="D20" s="70" t="s">
        <v>1115</v>
      </c>
      <c r="E20" s="71"/>
      <c r="F20" s="71"/>
    </row>
    <row r="21" spans="2:6" x14ac:dyDescent="0.25">
      <c r="B21" s="68" t="s">
        <v>1088</v>
      </c>
      <c r="D21" s="70" t="s">
        <v>1116</v>
      </c>
      <c r="E21" s="71"/>
      <c r="F21" s="71"/>
    </row>
    <row r="22" spans="2:6" x14ac:dyDescent="0.25">
      <c r="B22" s="68" t="s">
        <v>1089</v>
      </c>
      <c r="D22" s="70" t="s">
        <v>1108</v>
      </c>
      <c r="E22" s="71"/>
    </row>
    <row r="23" spans="2:6" x14ac:dyDescent="0.25">
      <c r="B23" s="68" t="s">
        <v>1090</v>
      </c>
      <c r="D23" s="70" t="s">
        <v>1109</v>
      </c>
      <c r="E23" s="71"/>
    </row>
    <row r="24" spans="2:6" x14ac:dyDescent="0.25">
      <c r="B24" s="68" t="s">
        <v>1091</v>
      </c>
      <c r="D24" s="70" t="s">
        <v>1110</v>
      </c>
      <c r="E24" s="71"/>
    </row>
  </sheetData>
  <hyperlinks>
    <hyperlink ref="B5" location="'Table 1'!A1" display="Table 1" xr:uid="{00000000-0004-0000-0000-000000000000}"/>
    <hyperlink ref="C6" location="'Data F1,8,9'!A1" display="Data F1,8,9" xr:uid="{00000000-0004-0000-0000-000001000000}"/>
    <hyperlink ref="C7" location="'Data F2'!A1" display="Data F2" xr:uid="{00000000-0004-0000-0000-000002000000}"/>
    <hyperlink ref="C8" location="'Data F3'!A1" display="Data F3" xr:uid="{00000000-0004-0000-0000-000003000000}"/>
    <hyperlink ref="C9" location="'Data F4'!A1" display="Data F4" xr:uid="{00000000-0004-0000-0000-000004000000}"/>
    <hyperlink ref="C10" location="'Data F5'!A1" display="Data F5" xr:uid="{00000000-0004-0000-0000-000005000000}"/>
    <hyperlink ref="C11" location="'Data F6'!A1" display="Data F6" xr:uid="{00000000-0004-0000-0000-000006000000}"/>
    <hyperlink ref="C12" location="'Data F7'!A1" display="Data F7" xr:uid="{00000000-0004-0000-0000-000007000000}"/>
    <hyperlink ref="C13" location="'Data 10a,10b'!A1" display="Data F10" xr:uid="{00000000-0004-0000-0000-000008000000}"/>
    <hyperlink ref="B16" location="A1a!A1" display="A1a" xr:uid="{00000000-0004-0000-0000-000009000000}"/>
    <hyperlink ref="B17" location="A1b!A1" display="A1b" xr:uid="{00000000-0004-0000-0000-00000A000000}"/>
    <hyperlink ref="B18" location="A1c!A1" display="A1c" xr:uid="{00000000-0004-0000-0000-00000B000000}"/>
    <hyperlink ref="B19" location="A1d!A1" display="A1d" xr:uid="{00000000-0004-0000-0000-00000C000000}"/>
    <hyperlink ref="B20" location="A1bd!A1" display="A1bd" xr:uid="{00000000-0004-0000-0000-00000D000000}"/>
    <hyperlink ref="B21" location="A1cd!A1" display="A1cd" xr:uid="{00000000-0004-0000-0000-00000E000000}"/>
    <hyperlink ref="B22" location="A1x!A1" display="A1x" xr:uid="{00000000-0004-0000-0000-00000F000000}"/>
    <hyperlink ref="B23" location="A2a!A1" display="A2a" xr:uid="{00000000-0004-0000-0000-000010000000}"/>
    <hyperlink ref="B24" location="A2b!A1" display="A2b" xr:uid="{00000000-0004-0000-0000-000011000000}"/>
    <hyperlink ref="C5" location="'Table 1'!A1" display="Table 1" xr:uid="{00000000-0004-0000-0000-000012000000}"/>
  </hyperlinks>
  <printOptions horizontalCentered="1"/>
  <pageMargins left="0.70866141732283472" right="0.70866141732283472" top="0.74803149606299213" bottom="0.74803149606299213" header="0.31496062992125984" footer="0.31496062992125984"/>
  <pageSetup paperSize="9" scale="68"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2:H29"/>
  <sheetViews>
    <sheetView zoomScale="115" zoomScaleNormal="115" workbookViewId="0">
      <selection activeCell="B27" sqref="B27"/>
    </sheetView>
  </sheetViews>
  <sheetFormatPr defaultRowHeight="15" x14ac:dyDescent="0.25"/>
  <cols>
    <col min="2" max="2" width="19.7109375" customWidth="1"/>
    <col min="3" max="4" width="17" customWidth="1"/>
    <col min="6" max="7" width="17" customWidth="1"/>
  </cols>
  <sheetData>
    <row r="2" spans="2:8" x14ac:dyDescent="0.25">
      <c r="B2" s="273" t="s">
        <v>433</v>
      </c>
      <c r="C2" s="274"/>
      <c r="D2" s="274"/>
      <c r="E2" s="274"/>
      <c r="F2" s="274"/>
      <c r="G2" s="275"/>
    </row>
    <row r="3" spans="2:8" x14ac:dyDescent="0.25">
      <c r="B3" s="163"/>
      <c r="C3" s="126" t="s">
        <v>34</v>
      </c>
      <c r="D3" s="126" t="s">
        <v>35</v>
      </c>
      <c r="E3" s="126" t="s">
        <v>36</v>
      </c>
      <c r="F3" s="126" t="s">
        <v>37</v>
      </c>
      <c r="G3" s="151" t="s">
        <v>38</v>
      </c>
    </row>
    <row r="4" spans="2:8" x14ac:dyDescent="0.25">
      <c r="B4" s="276" t="s">
        <v>432</v>
      </c>
      <c r="C4" s="277" t="s">
        <v>426</v>
      </c>
      <c r="D4" s="277"/>
      <c r="E4" s="277"/>
      <c r="F4" s="277"/>
      <c r="G4" s="278"/>
    </row>
    <row r="5" spans="2:8" ht="15" customHeight="1" x14ac:dyDescent="0.25">
      <c r="B5" s="276"/>
      <c r="C5" s="279" t="s">
        <v>379</v>
      </c>
      <c r="D5" s="279" t="s">
        <v>404</v>
      </c>
      <c r="E5" s="279" t="s">
        <v>425</v>
      </c>
      <c r="F5" s="279" t="s">
        <v>380</v>
      </c>
      <c r="G5" s="280" t="s">
        <v>381</v>
      </c>
    </row>
    <row r="6" spans="2:8" ht="30" customHeight="1" x14ac:dyDescent="0.25">
      <c r="B6" s="276"/>
      <c r="C6" s="279"/>
      <c r="D6" s="279"/>
      <c r="E6" s="279"/>
      <c r="F6" s="279"/>
      <c r="G6" s="280"/>
    </row>
    <row r="7" spans="2:8" x14ac:dyDescent="0.25">
      <c r="B7" s="164" t="s">
        <v>382</v>
      </c>
      <c r="C7" s="39">
        <v>1785.54</v>
      </c>
      <c r="D7" s="39">
        <v>8540.4</v>
      </c>
      <c r="E7" s="3">
        <f t="shared" ref="E7:E26" si="0">C7/D7</f>
        <v>0.20906983279471689</v>
      </c>
      <c r="F7" s="39">
        <f>+D7*'Data F5'!$D$5</f>
        <v>7219.0557905424375</v>
      </c>
      <c r="G7" s="159">
        <f>+F7-C7</f>
        <v>5433.5157905424376</v>
      </c>
    </row>
    <row r="8" spans="2:8" x14ac:dyDescent="0.25">
      <c r="B8" s="164" t="s">
        <v>383</v>
      </c>
      <c r="C8" s="39">
        <v>575.6</v>
      </c>
      <c r="D8" s="39">
        <v>1924.52</v>
      </c>
      <c r="E8" s="3">
        <f t="shared" si="0"/>
        <v>0.29908756469145553</v>
      </c>
      <c r="F8" s="39">
        <f>+D8*'Data F5'!$D$5</f>
        <v>1626.7642323561815</v>
      </c>
      <c r="G8" s="159">
        <f t="shared" ref="G8:G26" si="1">+F8-C8</f>
        <v>1051.1642323561814</v>
      </c>
      <c r="H8" s="13"/>
    </row>
    <row r="9" spans="2:8" x14ac:dyDescent="0.25">
      <c r="B9" s="164" t="s">
        <v>384</v>
      </c>
      <c r="C9" s="39">
        <v>825.52</v>
      </c>
      <c r="D9" s="39">
        <v>1423.36</v>
      </c>
      <c r="E9" s="3">
        <f t="shared" si="0"/>
        <v>0.57997976618705038</v>
      </c>
      <c r="F9" s="39">
        <f>+D9*'Data F5'!$D$5</f>
        <v>1203.1421537663907</v>
      </c>
      <c r="G9" s="159">
        <f t="shared" si="1"/>
        <v>377.62215376639074</v>
      </c>
      <c r="H9" s="13"/>
    </row>
    <row r="10" spans="2:8" x14ac:dyDescent="0.25">
      <c r="B10" s="164" t="s">
        <v>385</v>
      </c>
      <c r="C10" s="39">
        <v>32.407029199999997</v>
      </c>
      <c r="D10" s="39">
        <v>1026.0999999999999</v>
      </c>
      <c r="E10" s="3">
        <f t="shared" si="0"/>
        <v>3.1582720202709288E-2</v>
      </c>
      <c r="F10" s="39">
        <f>+D10*'Data F5'!$D$5</f>
        <v>867.3449893067766</v>
      </c>
      <c r="G10" s="159">
        <f t="shared" si="1"/>
        <v>834.93796010677659</v>
      </c>
      <c r="H10" s="13"/>
    </row>
    <row r="11" spans="2:8" x14ac:dyDescent="0.25">
      <c r="B11" s="164" t="s">
        <v>386</v>
      </c>
      <c r="C11" s="39">
        <v>-38.387999999999998</v>
      </c>
      <c r="D11" s="39">
        <v>767.44</v>
      </c>
      <c r="E11" s="3">
        <f t="shared" si="0"/>
        <v>-5.0020848535390385E-2</v>
      </c>
      <c r="F11" s="39">
        <f>+D11*'Data F5'!$D$5</f>
        <v>648.70406256075694</v>
      </c>
      <c r="G11" s="159">
        <f t="shared" si="1"/>
        <v>687.09206256075697</v>
      </c>
      <c r="H11" s="13"/>
    </row>
    <row r="12" spans="2:8" x14ac:dyDescent="0.25">
      <c r="B12" s="164" t="s">
        <v>387</v>
      </c>
      <c r="C12" s="39">
        <v>59.238122199999999</v>
      </c>
      <c r="D12" s="39">
        <v>761.2</v>
      </c>
      <c r="E12" s="3">
        <f t="shared" si="0"/>
        <v>7.7822020756699944E-2</v>
      </c>
      <c r="F12" s="39">
        <f>+D12*'Data F5'!$D$5</f>
        <v>643.42949601434407</v>
      </c>
      <c r="G12" s="159">
        <f t="shared" si="1"/>
        <v>584.19137381434405</v>
      </c>
      <c r="H12" s="13"/>
    </row>
    <row r="13" spans="2:8" x14ac:dyDescent="0.25">
      <c r="B13" s="164" t="s">
        <v>388</v>
      </c>
      <c r="C13" s="39">
        <v>102.4569746</v>
      </c>
      <c r="D13" s="39">
        <v>532.86</v>
      </c>
      <c r="E13" s="3">
        <f t="shared" si="0"/>
        <v>0.19227747363284914</v>
      </c>
      <c r="F13" s="39">
        <f>+D13*'Data F5'!$D$5</f>
        <v>450.41755287204853</v>
      </c>
      <c r="G13" s="159">
        <f t="shared" si="1"/>
        <v>347.96057827204856</v>
      </c>
      <c r="H13" s="13"/>
    </row>
    <row r="14" spans="2:8" x14ac:dyDescent="0.25">
      <c r="B14" s="164" t="s">
        <v>389</v>
      </c>
      <c r="C14" s="39">
        <v>352.92</v>
      </c>
      <c r="D14" s="39">
        <v>478.84</v>
      </c>
      <c r="E14" s="3">
        <f t="shared" si="0"/>
        <v>0.73703115863336399</v>
      </c>
      <c r="F14" s="39">
        <f>+D14*'Data F5'!$D$5</f>
        <v>404.75535978915985</v>
      </c>
      <c r="G14" s="159">
        <f t="shared" si="1"/>
        <v>51.835359789159838</v>
      </c>
      <c r="H14" s="13"/>
    </row>
    <row r="15" spans="2:8" x14ac:dyDescent="0.25">
      <c r="B15" s="164" t="s">
        <v>390</v>
      </c>
      <c r="C15" s="39">
        <v>16.683695</v>
      </c>
      <c r="D15" s="39">
        <v>468.58</v>
      </c>
      <c r="E15" s="3">
        <f t="shared" si="0"/>
        <v>3.5604795339109652E-2</v>
      </c>
      <c r="F15" s="39">
        <f>+D15*'Data F5'!$D$5</f>
        <v>396.08275517919247</v>
      </c>
      <c r="G15" s="159">
        <f t="shared" si="1"/>
        <v>379.39906017919247</v>
      </c>
      <c r="H15" s="13"/>
    </row>
    <row r="16" spans="2:8" x14ac:dyDescent="0.25">
      <c r="B16" s="164" t="s">
        <v>391</v>
      </c>
      <c r="C16" s="39">
        <v>20.2315176</v>
      </c>
      <c r="D16" s="39">
        <v>436.1</v>
      </c>
      <c r="E16" s="3">
        <f t="shared" si="0"/>
        <v>4.6391922953451042E-2</v>
      </c>
      <c r="F16" s="39">
        <f>+D16*'Data F5'!$D$5</f>
        <v>368.62796007863301</v>
      </c>
      <c r="G16" s="159">
        <f t="shared" si="1"/>
        <v>348.39644247863299</v>
      </c>
      <c r="H16" s="13"/>
    </row>
    <row r="17" spans="2:8" x14ac:dyDescent="0.25">
      <c r="B17" s="164" t="s">
        <v>392</v>
      </c>
      <c r="C17" s="39">
        <v>-313.42</v>
      </c>
      <c r="D17" s="39">
        <v>419.58</v>
      </c>
      <c r="E17" s="3">
        <f t="shared" si="0"/>
        <v>-0.74698508031841371</v>
      </c>
      <c r="F17" s="39">
        <f>+D17*'Data F5'!$D$5</f>
        <v>354.66388326024492</v>
      </c>
      <c r="G17" s="159">
        <f t="shared" si="1"/>
        <v>668.08388326024487</v>
      </c>
      <c r="H17" s="13"/>
    </row>
    <row r="18" spans="2:8" x14ac:dyDescent="0.25">
      <c r="B18" s="164" t="s">
        <v>393</v>
      </c>
      <c r="C18" s="39">
        <v>-16.079342199999999</v>
      </c>
      <c r="D18" s="39">
        <v>313.95999999999998</v>
      </c>
      <c r="E18" s="3">
        <f t="shared" si="0"/>
        <v>-5.1214620333800483E-2</v>
      </c>
      <c r="F18" s="39">
        <f>+D18*'Data F5'!$D$5</f>
        <v>265.38508219740334</v>
      </c>
      <c r="G18" s="159">
        <f t="shared" si="1"/>
        <v>281.46442439740332</v>
      </c>
      <c r="H18" s="13"/>
    </row>
    <row r="19" spans="2:8" x14ac:dyDescent="0.25">
      <c r="B19" s="164" t="s">
        <v>394</v>
      </c>
      <c r="C19" s="39">
        <v>-50.95</v>
      </c>
      <c r="D19" s="39">
        <v>177.41642680000001</v>
      </c>
      <c r="E19" s="3">
        <f t="shared" si="0"/>
        <v>-0.2871774667034383</v>
      </c>
      <c r="F19" s="39">
        <f>+D19*'Data F5'!$D$5</f>
        <v>149.96710730503122</v>
      </c>
      <c r="G19" s="159">
        <f t="shared" si="1"/>
        <v>200.91710730503121</v>
      </c>
      <c r="H19" s="13"/>
    </row>
    <row r="20" spans="2:8" x14ac:dyDescent="0.25">
      <c r="B20" s="164" t="s">
        <v>395</v>
      </c>
      <c r="C20" s="39">
        <v>-7.6749181999999996</v>
      </c>
      <c r="D20" s="39">
        <v>72.158923000000001</v>
      </c>
      <c r="E20" s="3">
        <f t="shared" si="0"/>
        <v>-0.10636131861336122</v>
      </c>
      <c r="F20" s="39">
        <f>+D20*'Data F5'!$D$5</f>
        <v>60.994718154004019</v>
      </c>
      <c r="G20" s="159">
        <f t="shared" si="1"/>
        <v>68.669636354004012</v>
      </c>
      <c r="H20" s="13"/>
    </row>
    <row r="21" spans="2:8" x14ac:dyDescent="0.25">
      <c r="B21" s="164" t="s">
        <v>396</v>
      </c>
      <c r="C21" s="39">
        <v>9.3137205999999999</v>
      </c>
      <c r="D21" s="39">
        <v>44.623499600000002</v>
      </c>
      <c r="E21" s="3">
        <f t="shared" si="0"/>
        <v>0.20871784336699578</v>
      </c>
      <c r="F21" s="39">
        <f>+D21*'Data F5'!$D$5</f>
        <v>37.719490091991965</v>
      </c>
      <c r="G21" s="159">
        <f t="shared" si="1"/>
        <v>28.405769491991965</v>
      </c>
      <c r="H21" s="13"/>
    </row>
    <row r="22" spans="2:8" x14ac:dyDescent="0.25">
      <c r="B22" s="164" t="s">
        <v>397</v>
      </c>
      <c r="C22" s="39">
        <v>7.1736497999999997</v>
      </c>
      <c r="D22" s="39">
        <v>28.380080400000001</v>
      </c>
      <c r="E22" s="3">
        <f t="shared" si="0"/>
        <v>0.25277059468795582</v>
      </c>
      <c r="F22" s="39">
        <f>+D22*'Data F5'!$D$5</f>
        <v>23.989202349735368</v>
      </c>
      <c r="G22" s="159">
        <f t="shared" si="1"/>
        <v>16.815552549735369</v>
      </c>
      <c r="H22" s="13"/>
    </row>
    <row r="23" spans="2:8" x14ac:dyDescent="0.25">
      <c r="B23" s="164" t="s">
        <v>398</v>
      </c>
      <c r="C23" s="39">
        <v>12.982994</v>
      </c>
      <c r="D23" s="39">
        <v>18.634978</v>
      </c>
      <c r="E23" s="3">
        <f t="shared" si="0"/>
        <v>0.69670025905048016</v>
      </c>
      <c r="F23" s="39">
        <f>+D23*'Data F5'!$D$5</f>
        <v>15.751831979477652</v>
      </c>
      <c r="G23" s="159">
        <f t="shared" si="1"/>
        <v>2.7688379794776523</v>
      </c>
      <c r="H23" s="13"/>
    </row>
    <row r="24" spans="2:8" x14ac:dyDescent="0.25">
      <c r="B24" s="164" t="s">
        <v>399</v>
      </c>
      <c r="C24" s="39">
        <v>15.413591800000001</v>
      </c>
      <c r="D24" s="39">
        <v>9.3787749999999992</v>
      </c>
      <c r="E24" s="3">
        <f t="shared" si="0"/>
        <v>1.6434546942431183</v>
      </c>
      <c r="F24" s="39">
        <f>+D24*'Data F5'!$D$5</f>
        <v>7.9277200098291232</v>
      </c>
      <c r="G24" s="159">
        <f t="shared" si="1"/>
        <v>-7.4858717901708776</v>
      </c>
      <c r="H24" s="13"/>
    </row>
    <row r="25" spans="2:8" x14ac:dyDescent="0.25">
      <c r="B25" s="164" t="s">
        <v>400</v>
      </c>
      <c r="C25" s="39">
        <v>-0.58527459999999998</v>
      </c>
      <c r="D25" s="39">
        <v>1.51492E-2</v>
      </c>
      <c r="E25" s="3">
        <f t="shared" si="0"/>
        <v>-38.634026879307157</v>
      </c>
      <c r="F25" s="39">
        <f>+D25*'Data F5'!$D$5</f>
        <v>1.2805362744377956E-2</v>
      </c>
      <c r="G25" s="159">
        <f t="shared" si="1"/>
        <v>0.59807996274437791</v>
      </c>
      <c r="H25" s="13"/>
    </row>
    <row r="26" spans="2:8" x14ac:dyDescent="0.25">
      <c r="B26" s="165" t="s">
        <v>18</v>
      </c>
      <c r="C26" s="160">
        <v>3388.4</v>
      </c>
      <c r="D26" s="160">
        <v>17443.599999999999</v>
      </c>
      <c r="E26" s="161">
        <f t="shared" si="0"/>
        <v>0.19424889357701394</v>
      </c>
      <c r="F26" s="160">
        <f>+D26*'Data F5'!$D$5</f>
        <v>14744.780289905164</v>
      </c>
      <c r="G26" s="162">
        <f t="shared" si="1"/>
        <v>11356.380289905164</v>
      </c>
      <c r="H26" s="13"/>
    </row>
    <row r="27" spans="2:8" x14ac:dyDescent="0.25">
      <c r="B27" s="228" t="s">
        <v>1127</v>
      </c>
      <c r="G27" s="17"/>
      <c r="H27" s="13"/>
    </row>
    <row r="28" spans="2:8" x14ac:dyDescent="0.25">
      <c r="C28" s="1"/>
      <c r="D28" s="1"/>
      <c r="F28" s="1"/>
      <c r="G28" s="1"/>
    </row>
    <row r="29" spans="2:8" x14ac:dyDescent="0.25">
      <c r="C29" s="15"/>
      <c r="D29" s="15"/>
      <c r="F29" s="15"/>
      <c r="G29" s="15"/>
    </row>
  </sheetData>
  <mergeCells count="8">
    <mergeCell ref="B2:G2"/>
    <mergeCell ref="B4:B6"/>
    <mergeCell ref="C4:G4"/>
    <mergeCell ref="C5:C6"/>
    <mergeCell ref="F5:F6"/>
    <mergeCell ref="D5:D6"/>
    <mergeCell ref="E5:E6"/>
    <mergeCell ref="G5:G6"/>
  </mergeCells>
  <pageMargins left="0.7" right="0.7" top="0.75" bottom="0.75" header="0.3" footer="0.3"/>
  <pageSetup paperSize="9" scale="9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C2:AZ38"/>
  <sheetViews>
    <sheetView zoomScale="115" zoomScaleNormal="115" workbookViewId="0">
      <selection activeCell="C26" sqref="C26"/>
    </sheetView>
  </sheetViews>
  <sheetFormatPr defaultRowHeight="12.75" x14ac:dyDescent="0.2"/>
  <cols>
    <col min="1" max="2" width="9.140625" style="9"/>
    <col min="3" max="3" width="20.28515625" style="9" customWidth="1"/>
    <col min="4" max="4" width="15.7109375" style="9" customWidth="1"/>
    <col min="5" max="5" width="9.140625" style="9"/>
    <col min="6" max="6" width="1.28515625" style="9" customWidth="1"/>
    <col min="7" max="7" width="15.140625" style="9" customWidth="1"/>
    <col min="8" max="8" width="9.140625" style="9"/>
    <col min="9" max="9" width="12.140625" style="9" customWidth="1"/>
    <col min="10" max="10" width="9.140625" style="9"/>
    <col min="11" max="11" width="1.7109375" style="9" customWidth="1"/>
    <col min="12" max="12" width="15.7109375" style="9" customWidth="1"/>
    <col min="13" max="13" width="9.140625" style="9" customWidth="1"/>
    <col min="14" max="14" width="12.140625" style="9" customWidth="1"/>
    <col min="15" max="29" width="9.140625" style="9"/>
    <col min="30" max="30" width="17.140625" style="9" customWidth="1"/>
    <col min="31" max="16384" width="9.140625" style="9"/>
  </cols>
  <sheetData>
    <row r="2" spans="3:52" ht="15.75" x14ac:dyDescent="0.25">
      <c r="C2" s="281" t="s">
        <v>441</v>
      </c>
      <c r="D2" s="282"/>
      <c r="E2" s="282"/>
      <c r="F2" s="282"/>
      <c r="G2" s="282"/>
      <c r="H2" s="282"/>
      <c r="I2" s="282"/>
      <c r="J2" s="282"/>
      <c r="K2" s="282"/>
      <c r="L2" s="282"/>
      <c r="M2" s="282"/>
      <c r="N2" s="282"/>
      <c r="O2" s="283"/>
    </row>
    <row r="3" spans="3:52" ht="15.75" x14ac:dyDescent="0.25">
      <c r="C3" s="174"/>
      <c r="D3" s="171" t="s">
        <v>34</v>
      </c>
      <c r="E3" s="171"/>
      <c r="F3" s="171"/>
      <c r="G3" s="171" t="s">
        <v>35</v>
      </c>
      <c r="H3" s="171"/>
      <c r="I3" s="171" t="s">
        <v>36</v>
      </c>
      <c r="J3" s="171"/>
      <c r="K3" s="171"/>
      <c r="L3" s="171" t="s">
        <v>37</v>
      </c>
      <c r="M3" s="171"/>
      <c r="N3" s="171" t="s">
        <v>38</v>
      </c>
      <c r="O3" s="175"/>
    </row>
    <row r="4" spans="3:52" ht="15" customHeight="1" x14ac:dyDescent="0.2">
      <c r="C4" s="284" t="s">
        <v>442</v>
      </c>
      <c r="D4" s="289" t="s">
        <v>440</v>
      </c>
      <c r="E4" s="290"/>
      <c r="F4" s="184"/>
      <c r="G4" s="291" t="s">
        <v>434</v>
      </c>
      <c r="H4" s="291"/>
      <c r="I4" s="291"/>
      <c r="J4" s="292"/>
      <c r="K4" s="85"/>
      <c r="L4" s="285" t="s">
        <v>437</v>
      </c>
      <c r="M4" s="285"/>
      <c r="N4" s="285"/>
      <c r="O4" s="286"/>
    </row>
    <row r="5" spans="3:52" ht="48" customHeight="1" x14ac:dyDescent="0.2">
      <c r="C5" s="284"/>
      <c r="D5" s="179" t="s">
        <v>33</v>
      </c>
      <c r="E5" s="166" t="s">
        <v>439</v>
      </c>
      <c r="F5" s="185"/>
      <c r="G5" s="84" t="s">
        <v>51</v>
      </c>
      <c r="H5" s="85" t="s">
        <v>435</v>
      </c>
      <c r="I5" s="84" t="s">
        <v>436</v>
      </c>
      <c r="J5" s="166" t="s">
        <v>435</v>
      </c>
      <c r="K5" s="85"/>
      <c r="L5" s="84" t="s">
        <v>51</v>
      </c>
      <c r="M5" s="85" t="s">
        <v>435</v>
      </c>
      <c r="N5" s="84" t="s">
        <v>436</v>
      </c>
      <c r="O5" s="166" t="s">
        <v>435</v>
      </c>
    </row>
    <row r="6" spans="3:52" ht="15.75" x14ac:dyDescent="0.25">
      <c r="C6" s="176" t="s">
        <v>270</v>
      </c>
      <c r="D6" s="180">
        <v>-7.1051400000000001E-2</v>
      </c>
      <c r="E6" s="181" t="s">
        <v>220</v>
      </c>
      <c r="F6" s="186"/>
      <c r="G6" s="40">
        <v>-0.11491850000000001</v>
      </c>
      <c r="H6" s="41" t="s">
        <v>284</v>
      </c>
      <c r="I6" s="42">
        <v>-3.7199999999999997E-2</v>
      </c>
      <c r="J6" s="167" t="s">
        <v>179</v>
      </c>
      <c r="K6" s="43"/>
      <c r="L6" s="40">
        <v>-0.254</v>
      </c>
      <c r="M6" s="44" t="s">
        <v>438</v>
      </c>
      <c r="N6" s="41">
        <v>-7.7299999999999994E-2</v>
      </c>
      <c r="O6" s="167" t="s">
        <v>284</v>
      </c>
      <c r="AD6" s="66" t="s">
        <v>1070</v>
      </c>
      <c r="AE6" s="59"/>
      <c r="AF6" s="59"/>
      <c r="AG6" s="59"/>
      <c r="AH6" s="59"/>
      <c r="AI6" s="59"/>
      <c r="AJ6" s="59"/>
      <c r="AK6" s="59"/>
      <c r="AL6" s="59"/>
      <c r="AM6" s="59"/>
      <c r="AN6" s="59"/>
      <c r="AO6" s="59"/>
      <c r="AP6" s="59"/>
      <c r="AQ6" s="59"/>
      <c r="AR6" s="59"/>
      <c r="AS6" s="59"/>
      <c r="AT6" s="59"/>
      <c r="AU6" s="59"/>
      <c r="AV6" s="59"/>
      <c r="AW6" s="59"/>
      <c r="AX6" s="59"/>
      <c r="AY6" s="59"/>
      <c r="AZ6" s="59"/>
    </row>
    <row r="7" spans="3:52" ht="15.75" x14ac:dyDescent="0.25">
      <c r="C7" s="176" t="s">
        <v>269</v>
      </c>
      <c r="D7" s="180">
        <v>-7.1051400000000001E-2</v>
      </c>
      <c r="E7" s="181" t="s">
        <v>220</v>
      </c>
      <c r="F7" s="186"/>
      <c r="G7" s="40">
        <v>-0.11491850000000001</v>
      </c>
      <c r="H7" s="41" t="s">
        <v>283</v>
      </c>
      <c r="I7" s="42">
        <v>-5.47E-3</v>
      </c>
      <c r="J7" s="167" t="s">
        <v>178</v>
      </c>
      <c r="K7" s="43"/>
      <c r="L7" s="40">
        <v>0.746</v>
      </c>
      <c r="M7" s="44" t="s">
        <v>438</v>
      </c>
      <c r="N7" s="41">
        <v>-5.7500000000000002E-2</v>
      </c>
      <c r="O7" s="167" t="s">
        <v>283</v>
      </c>
      <c r="AD7" s="59"/>
      <c r="AE7" s="59"/>
      <c r="AF7" s="59" t="s">
        <v>270</v>
      </c>
      <c r="AG7" s="59" t="s">
        <v>269</v>
      </c>
      <c r="AH7" s="59" t="s">
        <v>268</v>
      </c>
      <c r="AI7" s="60" t="s">
        <v>267</v>
      </c>
      <c r="AJ7" s="59" t="s">
        <v>266</v>
      </c>
      <c r="AK7" s="59" t="s">
        <v>265</v>
      </c>
      <c r="AL7" s="59" t="s">
        <v>264</v>
      </c>
      <c r="AM7" s="59" t="s">
        <v>263</v>
      </c>
      <c r="AN7" s="59" t="s">
        <v>262</v>
      </c>
      <c r="AO7" s="59" t="s">
        <v>261</v>
      </c>
      <c r="AP7" s="59" t="s">
        <v>260</v>
      </c>
      <c r="AQ7" s="59" t="s">
        <v>259</v>
      </c>
      <c r="AR7" s="59" t="s">
        <v>258</v>
      </c>
      <c r="AS7" s="59" t="s">
        <v>257</v>
      </c>
      <c r="AT7" s="59" t="s">
        <v>256</v>
      </c>
      <c r="AU7" s="59" t="s">
        <v>255</v>
      </c>
      <c r="AV7" s="59" t="s">
        <v>254</v>
      </c>
      <c r="AW7" s="59" t="s">
        <v>253</v>
      </c>
      <c r="AX7" s="59" t="s">
        <v>252</v>
      </c>
      <c r="AY7" s="59" t="s">
        <v>251</v>
      </c>
      <c r="AZ7" s="59"/>
    </row>
    <row r="8" spans="3:52" ht="15.75" x14ac:dyDescent="0.25">
      <c r="C8" s="176" t="s">
        <v>268</v>
      </c>
      <c r="D8" s="180">
        <v>-7.1051400000000001E-2</v>
      </c>
      <c r="E8" s="181" t="s">
        <v>220</v>
      </c>
      <c r="F8" s="186"/>
      <c r="G8" s="40">
        <v>-0.11491850000000001</v>
      </c>
      <c r="H8" s="41" t="s">
        <v>282</v>
      </c>
      <c r="I8" s="42">
        <v>-3.3600000000000001E-3</v>
      </c>
      <c r="J8" s="167" t="s">
        <v>177</v>
      </c>
      <c r="K8" s="43"/>
      <c r="L8" s="40">
        <v>1.746</v>
      </c>
      <c r="M8" s="44" t="s">
        <v>438</v>
      </c>
      <c r="N8" s="41">
        <v>-8.4100000000000008E-3</v>
      </c>
      <c r="O8" s="167" t="s">
        <v>282</v>
      </c>
      <c r="AD8" s="59"/>
      <c r="AE8" s="59"/>
      <c r="AF8" s="59"/>
      <c r="AG8" s="59"/>
      <c r="AH8" s="59"/>
      <c r="AI8" s="59"/>
      <c r="AJ8" s="59"/>
      <c r="AK8" s="59"/>
      <c r="AL8" s="59"/>
      <c r="AM8" s="59"/>
      <c r="AN8" s="59"/>
      <c r="AO8" s="59"/>
      <c r="AP8" s="59"/>
      <c r="AQ8" s="59"/>
      <c r="AR8" s="59"/>
      <c r="AS8" s="59"/>
      <c r="AT8" s="59"/>
      <c r="AU8" s="59"/>
      <c r="AV8" s="59"/>
      <c r="AW8" s="59"/>
      <c r="AX8" s="59"/>
      <c r="AY8" s="59"/>
      <c r="AZ8" s="59"/>
    </row>
    <row r="9" spans="3:52" ht="15.75" x14ac:dyDescent="0.25">
      <c r="C9" s="177" t="s">
        <v>267</v>
      </c>
      <c r="D9" s="180">
        <v>-7.1051400000000001E-2</v>
      </c>
      <c r="E9" s="181" t="s">
        <v>220</v>
      </c>
      <c r="F9" s="186"/>
      <c r="G9" s="40">
        <v>-0.11491850000000001</v>
      </c>
      <c r="H9" s="41" t="s">
        <v>217</v>
      </c>
      <c r="I9" s="42">
        <v>-3.0200000000000001E-3</v>
      </c>
      <c r="J9" s="167" t="s">
        <v>176</v>
      </c>
      <c r="K9" s="43"/>
      <c r="L9" s="40">
        <v>2.746</v>
      </c>
      <c r="M9" s="44" t="s">
        <v>438</v>
      </c>
      <c r="N9" s="41">
        <v>1.5299999999999999E-2</v>
      </c>
      <c r="O9" s="167" t="s">
        <v>217</v>
      </c>
      <c r="AD9" s="288" t="s">
        <v>440</v>
      </c>
      <c r="AE9" s="59" t="s">
        <v>249</v>
      </c>
      <c r="AF9" s="61">
        <v>-7.1051400000000001E-2</v>
      </c>
      <c r="AG9" s="61">
        <v>-7.1051400000000001E-2</v>
      </c>
      <c r="AH9" s="61">
        <v>-7.1051400000000001E-2</v>
      </c>
      <c r="AI9" s="61">
        <v>-7.1051400000000001E-2</v>
      </c>
      <c r="AJ9" s="61">
        <v>-7.1051400000000001E-2</v>
      </c>
      <c r="AK9" s="61">
        <v>-7.1051400000000001E-2</v>
      </c>
      <c r="AL9" s="61">
        <v>-7.1051400000000001E-2</v>
      </c>
      <c r="AM9" s="61">
        <v>-7.1051400000000001E-2</v>
      </c>
      <c r="AN9" s="61">
        <v>-7.1051400000000001E-2</v>
      </c>
      <c r="AO9" s="61">
        <v>-7.1051400000000001E-2</v>
      </c>
      <c r="AP9" s="61">
        <v>-7.1051400000000001E-2</v>
      </c>
      <c r="AQ9" s="61">
        <v>-7.1051400000000001E-2</v>
      </c>
      <c r="AR9" s="61">
        <v>-7.1051400000000001E-2</v>
      </c>
      <c r="AS9" s="61">
        <v>-7.1051400000000001E-2</v>
      </c>
      <c r="AT9" s="61">
        <v>-7.1051400000000001E-2</v>
      </c>
      <c r="AU9" s="61">
        <v>-7.1051400000000001E-2</v>
      </c>
      <c r="AV9" s="61">
        <v>-7.1051400000000001E-2</v>
      </c>
      <c r="AW9" s="61">
        <v>-7.1051400000000001E-2</v>
      </c>
      <c r="AX9" s="61">
        <v>-7.1051400000000001E-2</v>
      </c>
      <c r="AY9" s="61">
        <v>-7.1051400000000001E-2</v>
      </c>
      <c r="AZ9" s="59"/>
    </row>
    <row r="10" spans="3:52" ht="15.75" x14ac:dyDescent="0.25">
      <c r="C10" s="176" t="s">
        <v>266</v>
      </c>
      <c r="D10" s="180">
        <v>-7.1051400000000001E-2</v>
      </c>
      <c r="E10" s="181" t="s">
        <v>220</v>
      </c>
      <c r="F10" s="186"/>
      <c r="G10" s="40">
        <v>-0.11491850000000001</v>
      </c>
      <c r="H10" s="41" t="s">
        <v>281</v>
      </c>
      <c r="I10" s="42">
        <v>-6.5799999999999997E-2</v>
      </c>
      <c r="J10" s="167" t="s">
        <v>175</v>
      </c>
      <c r="K10" s="43"/>
      <c r="L10" s="40">
        <v>3.746</v>
      </c>
      <c r="M10" s="44" t="s">
        <v>438</v>
      </c>
      <c r="N10" s="41">
        <v>-2.81E-2</v>
      </c>
      <c r="O10" s="167" t="s">
        <v>281</v>
      </c>
      <c r="AD10" s="288"/>
      <c r="AE10" s="59" t="s">
        <v>439</v>
      </c>
      <c r="AF10" s="62" t="s">
        <v>220</v>
      </c>
      <c r="AG10" s="62" t="s">
        <v>220</v>
      </c>
      <c r="AH10" s="62" t="s">
        <v>220</v>
      </c>
      <c r="AI10" s="62" t="s">
        <v>220</v>
      </c>
      <c r="AJ10" s="62" t="s">
        <v>220</v>
      </c>
      <c r="AK10" s="62" t="s">
        <v>220</v>
      </c>
      <c r="AL10" s="62" t="s">
        <v>220</v>
      </c>
      <c r="AM10" s="62" t="s">
        <v>220</v>
      </c>
      <c r="AN10" s="62" t="s">
        <v>220</v>
      </c>
      <c r="AO10" s="62" t="s">
        <v>220</v>
      </c>
      <c r="AP10" s="62" t="s">
        <v>220</v>
      </c>
      <c r="AQ10" s="62" t="s">
        <v>220</v>
      </c>
      <c r="AR10" s="62" t="s">
        <v>220</v>
      </c>
      <c r="AS10" s="62" t="s">
        <v>220</v>
      </c>
      <c r="AT10" s="62" t="s">
        <v>220</v>
      </c>
      <c r="AU10" s="62" t="s">
        <v>220</v>
      </c>
      <c r="AV10" s="62" t="s">
        <v>220</v>
      </c>
      <c r="AW10" s="62" t="s">
        <v>220</v>
      </c>
      <c r="AX10" s="62" t="s">
        <v>220</v>
      </c>
      <c r="AY10" s="62" t="s">
        <v>220</v>
      </c>
      <c r="AZ10" s="59"/>
    </row>
    <row r="11" spans="3:52" ht="15.75" x14ac:dyDescent="0.25">
      <c r="C11" s="176" t="s">
        <v>265</v>
      </c>
      <c r="D11" s="180">
        <v>-7.1051400000000001E-2</v>
      </c>
      <c r="E11" s="181" t="s">
        <v>220</v>
      </c>
      <c r="F11" s="186"/>
      <c r="G11" s="40">
        <v>-0.11491850000000001</v>
      </c>
      <c r="H11" s="41" t="s">
        <v>280</v>
      </c>
      <c r="I11" s="42">
        <v>-4.1799999999999997E-2</v>
      </c>
      <c r="J11" s="167" t="s">
        <v>174</v>
      </c>
      <c r="K11" s="43"/>
      <c r="L11" s="40">
        <v>4.7460000000000004</v>
      </c>
      <c r="M11" s="44" t="s">
        <v>438</v>
      </c>
      <c r="N11" s="41">
        <v>-6.8099999999999994E-2</v>
      </c>
      <c r="O11" s="167" t="s">
        <v>280</v>
      </c>
      <c r="AD11" s="59"/>
      <c r="AE11" s="63"/>
      <c r="AF11" s="64"/>
      <c r="AG11" s="64"/>
      <c r="AH11" s="64"/>
      <c r="AI11" s="64"/>
      <c r="AJ11" s="64"/>
      <c r="AK11" s="64"/>
      <c r="AL11" s="64"/>
      <c r="AM11" s="64"/>
      <c r="AN11" s="64"/>
      <c r="AO11" s="64"/>
      <c r="AP11" s="64"/>
      <c r="AQ11" s="64"/>
      <c r="AR11" s="64"/>
      <c r="AS11" s="64"/>
      <c r="AT11" s="64"/>
      <c r="AU11" s="64"/>
      <c r="AV11" s="64"/>
      <c r="AW11" s="64"/>
      <c r="AX11" s="64"/>
      <c r="AY11" s="64"/>
      <c r="AZ11" s="59"/>
    </row>
    <row r="12" spans="3:52" ht="15.75" x14ac:dyDescent="0.25">
      <c r="C12" s="176" t="s">
        <v>264</v>
      </c>
      <c r="D12" s="180">
        <v>-7.1051400000000001E-2</v>
      </c>
      <c r="E12" s="181" t="s">
        <v>220</v>
      </c>
      <c r="F12" s="186"/>
      <c r="G12" s="40">
        <v>-0.11491850000000001</v>
      </c>
      <c r="H12" s="41" t="s">
        <v>248</v>
      </c>
      <c r="I12" s="42">
        <v>-3.9300000000000002E-2</v>
      </c>
      <c r="J12" s="167" t="s">
        <v>173</v>
      </c>
      <c r="K12" s="43"/>
      <c r="L12" s="40">
        <v>5.7460000000000004</v>
      </c>
      <c r="M12" s="44" t="s">
        <v>438</v>
      </c>
      <c r="N12" s="41">
        <v>-0.10100000000000001</v>
      </c>
      <c r="O12" s="167" t="s">
        <v>248</v>
      </c>
      <c r="AD12" s="287" t="s">
        <v>434</v>
      </c>
      <c r="AE12" s="59" t="s">
        <v>250</v>
      </c>
      <c r="AF12" s="61">
        <v>-0.11491850000000001</v>
      </c>
      <c r="AG12" s="61">
        <v>-0.11491850000000001</v>
      </c>
      <c r="AH12" s="61">
        <v>-0.11491850000000001</v>
      </c>
      <c r="AI12" s="61">
        <v>-0.11491850000000001</v>
      </c>
      <c r="AJ12" s="61">
        <v>-0.11491850000000001</v>
      </c>
      <c r="AK12" s="61">
        <v>-0.11491850000000001</v>
      </c>
      <c r="AL12" s="61">
        <v>-0.11491850000000001</v>
      </c>
      <c r="AM12" s="61">
        <v>-0.11491850000000001</v>
      </c>
      <c r="AN12" s="61">
        <v>-0.11491850000000001</v>
      </c>
      <c r="AO12" s="61">
        <v>-0.11491850000000001</v>
      </c>
      <c r="AP12" s="61">
        <v>-0.11491850000000001</v>
      </c>
      <c r="AQ12" s="61">
        <v>-0.11491850000000001</v>
      </c>
      <c r="AR12" s="61">
        <v>-0.11491850000000001</v>
      </c>
      <c r="AS12" s="61">
        <v>-0.11491850000000001</v>
      </c>
      <c r="AT12" s="61">
        <v>-0.11491850000000001</v>
      </c>
      <c r="AU12" s="61">
        <v>-0.11491850000000001</v>
      </c>
      <c r="AV12" s="61">
        <v>-0.11491850000000001</v>
      </c>
      <c r="AW12" s="61">
        <v>-0.11491850000000001</v>
      </c>
      <c r="AX12" s="61">
        <v>-0.11491850000000001</v>
      </c>
      <c r="AY12" s="61">
        <v>-0.11491850000000001</v>
      </c>
      <c r="AZ12" s="59"/>
    </row>
    <row r="13" spans="3:52" ht="15.75" x14ac:dyDescent="0.25">
      <c r="C13" s="176" t="s">
        <v>263</v>
      </c>
      <c r="D13" s="180">
        <v>-7.1051400000000001E-2</v>
      </c>
      <c r="E13" s="181" t="s">
        <v>220</v>
      </c>
      <c r="F13" s="186"/>
      <c r="G13" s="40">
        <v>-0.11491850000000001</v>
      </c>
      <c r="H13" s="41" t="s">
        <v>279</v>
      </c>
      <c r="I13" s="42">
        <v>-0.13500000000000001</v>
      </c>
      <c r="J13" s="167" t="s">
        <v>172</v>
      </c>
      <c r="K13" s="43"/>
      <c r="L13" s="40">
        <v>6.7460000000000004</v>
      </c>
      <c r="M13" s="44" t="s">
        <v>438</v>
      </c>
      <c r="N13" s="41">
        <v>-7.9399999999999991E-3</v>
      </c>
      <c r="O13" s="167" t="s">
        <v>279</v>
      </c>
      <c r="AD13" s="287"/>
      <c r="AE13" s="59" t="s">
        <v>435</v>
      </c>
      <c r="AF13" s="64" t="s">
        <v>284</v>
      </c>
      <c r="AG13" s="64" t="s">
        <v>283</v>
      </c>
      <c r="AH13" s="64" t="s">
        <v>282</v>
      </c>
      <c r="AI13" s="64" t="s">
        <v>217</v>
      </c>
      <c r="AJ13" s="64" t="s">
        <v>281</v>
      </c>
      <c r="AK13" s="64" t="s">
        <v>280</v>
      </c>
      <c r="AL13" s="64" t="s">
        <v>248</v>
      </c>
      <c r="AM13" s="64" t="s">
        <v>279</v>
      </c>
      <c r="AN13" s="64" t="s">
        <v>218</v>
      </c>
      <c r="AO13" s="64" t="s">
        <v>170</v>
      </c>
      <c r="AP13" s="64" t="s">
        <v>225</v>
      </c>
      <c r="AQ13" s="64" t="s">
        <v>278</v>
      </c>
      <c r="AR13" s="64" t="s">
        <v>222</v>
      </c>
      <c r="AS13" s="64" t="s">
        <v>277</v>
      </c>
      <c r="AT13" s="64" t="s">
        <v>276</v>
      </c>
      <c r="AU13" s="64" t="s">
        <v>275</v>
      </c>
      <c r="AV13" s="64" t="s">
        <v>274</v>
      </c>
      <c r="AW13" s="64" t="s">
        <v>273</v>
      </c>
      <c r="AX13" s="64" t="s">
        <v>272</v>
      </c>
      <c r="AY13" s="64" t="s">
        <v>271</v>
      </c>
      <c r="AZ13" s="59"/>
    </row>
    <row r="14" spans="3:52" ht="15.75" x14ac:dyDescent="0.25">
      <c r="C14" s="176" t="s">
        <v>262</v>
      </c>
      <c r="D14" s="180">
        <v>-7.1051400000000001E-2</v>
      </c>
      <c r="E14" s="181" t="s">
        <v>220</v>
      </c>
      <c r="F14" s="186"/>
      <c r="G14" s="40">
        <v>-0.11491850000000001</v>
      </c>
      <c r="H14" s="41" t="s">
        <v>218</v>
      </c>
      <c r="I14" s="42">
        <v>-0.11899999999999999</v>
      </c>
      <c r="J14" s="167" t="s">
        <v>171</v>
      </c>
      <c r="K14" s="43"/>
      <c r="L14" s="40">
        <v>7.7460000000000004</v>
      </c>
      <c r="M14" s="44" t="s">
        <v>438</v>
      </c>
      <c r="N14" s="41">
        <v>-8.7800000000000003E-2</v>
      </c>
      <c r="O14" s="167" t="s">
        <v>218</v>
      </c>
      <c r="AD14" s="287"/>
      <c r="AE14" s="59" t="s">
        <v>436</v>
      </c>
      <c r="AF14" s="65">
        <v>-3.7199999999999997E-2</v>
      </c>
      <c r="AG14" s="65">
        <v>-5.47E-3</v>
      </c>
      <c r="AH14" s="65">
        <v>-3.3600000000000001E-3</v>
      </c>
      <c r="AI14" s="65">
        <v>-3.0200000000000001E-3</v>
      </c>
      <c r="AJ14" s="65">
        <v>-6.5799999999999997E-2</v>
      </c>
      <c r="AK14" s="65">
        <v>-4.1799999999999997E-2</v>
      </c>
      <c r="AL14" s="65">
        <v>-3.9300000000000002E-2</v>
      </c>
      <c r="AM14" s="65">
        <v>-0.13500000000000001</v>
      </c>
      <c r="AN14" s="65">
        <v>-0.11899999999999999</v>
      </c>
      <c r="AO14" s="65">
        <v>-8.5599999999999996E-2</v>
      </c>
      <c r="AP14" s="65">
        <v>-4.53E-2</v>
      </c>
      <c r="AQ14" s="65">
        <v>-0.112</v>
      </c>
      <c r="AR14" s="65">
        <v>-9.2899999999999996E-2</v>
      </c>
      <c r="AS14" s="65">
        <v>-8.7599999999999997E-2</v>
      </c>
      <c r="AT14" s="65">
        <v>-4.6100000000000002E-2</v>
      </c>
      <c r="AU14" s="65">
        <v>-8.0299999999999996E-2</v>
      </c>
      <c r="AV14" s="65">
        <v>-9.2899999999999996E-2</v>
      </c>
      <c r="AW14" s="65">
        <v>-0.109</v>
      </c>
      <c r="AX14" s="65">
        <v>-8.2000000000000003E-2</v>
      </c>
      <c r="AY14" s="65">
        <v>-0.109</v>
      </c>
      <c r="AZ14" s="59"/>
    </row>
    <row r="15" spans="3:52" ht="15.75" x14ac:dyDescent="0.25">
      <c r="C15" s="176" t="s">
        <v>261</v>
      </c>
      <c r="D15" s="180">
        <v>-7.1051400000000001E-2</v>
      </c>
      <c r="E15" s="181" t="s">
        <v>220</v>
      </c>
      <c r="F15" s="186"/>
      <c r="G15" s="40">
        <v>-0.11491850000000001</v>
      </c>
      <c r="H15" s="41" t="s">
        <v>170</v>
      </c>
      <c r="I15" s="42">
        <v>-8.5599999999999996E-2</v>
      </c>
      <c r="J15" s="167" t="s">
        <v>170</v>
      </c>
      <c r="K15" s="43"/>
      <c r="L15" s="40">
        <v>8.7460000000000004</v>
      </c>
      <c r="M15" s="44" t="s">
        <v>438</v>
      </c>
      <c r="N15" s="41">
        <v>-0.115</v>
      </c>
      <c r="O15" s="167" t="s">
        <v>170</v>
      </c>
      <c r="AD15" s="287"/>
      <c r="AE15" s="59" t="s">
        <v>435</v>
      </c>
      <c r="AF15" s="64" t="s">
        <v>179</v>
      </c>
      <c r="AG15" s="64" t="s">
        <v>178</v>
      </c>
      <c r="AH15" s="64" t="s">
        <v>177</v>
      </c>
      <c r="AI15" s="64" t="s">
        <v>176</v>
      </c>
      <c r="AJ15" s="64" t="s">
        <v>175</v>
      </c>
      <c r="AK15" s="64" t="s">
        <v>174</v>
      </c>
      <c r="AL15" s="64" t="s">
        <v>173</v>
      </c>
      <c r="AM15" s="64" t="s">
        <v>172</v>
      </c>
      <c r="AN15" s="64" t="s">
        <v>171</v>
      </c>
      <c r="AO15" s="64" t="s">
        <v>170</v>
      </c>
      <c r="AP15" s="64" t="s">
        <v>169</v>
      </c>
      <c r="AQ15" s="64" t="s">
        <v>168</v>
      </c>
      <c r="AR15" s="64" t="s">
        <v>167</v>
      </c>
      <c r="AS15" s="64" t="s">
        <v>166</v>
      </c>
      <c r="AT15" s="64" t="s">
        <v>165</v>
      </c>
      <c r="AU15" s="64" t="s">
        <v>164</v>
      </c>
      <c r="AV15" s="64" t="s">
        <v>163</v>
      </c>
      <c r="AW15" s="64" t="s">
        <v>162</v>
      </c>
      <c r="AX15" s="64" t="s">
        <v>161</v>
      </c>
      <c r="AY15" s="64" t="s">
        <v>160</v>
      </c>
      <c r="AZ15" s="59"/>
    </row>
    <row r="16" spans="3:52" ht="15.75" x14ac:dyDescent="0.25">
      <c r="C16" s="176" t="s">
        <v>260</v>
      </c>
      <c r="D16" s="180">
        <v>-7.1051400000000001E-2</v>
      </c>
      <c r="E16" s="181" t="s">
        <v>220</v>
      </c>
      <c r="F16" s="186"/>
      <c r="G16" s="40">
        <v>-0.11491850000000001</v>
      </c>
      <c r="H16" s="41" t="s">
        <v>225</v>
      </c>
      <c r="I16" s="42">
        <v>-4.53E-2</v>
      </c>
      <c r="J16" s="167" t="s">
        <v>169</v>
      </c>
      <c r="K16" s="43"/>
      <c r="L16" s="40">
        <v>9.7460000000000004</v>
      </c>
      <c r="M16" s="44" t="s">
        <v>438</v>
      </c>
      <c r="N16" s="41">
        <v>-9.7299999999999998E-2</v>
      </c>
      <c r="O16" s="167" t="s">
        <v>225</v>
      </c>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3:52" ht="15.75" x14ac:dyDescent="0.25">
      <c r="C17" s="176" t="s">
        <v>259</v>
      </c>
      <c r="D17" s="180">
        <v>-7.1051400000000001E-2</v>
      </c>
      <c r="E17" s="181" t="s">
        <v>220</v>
      </c>
      <c r="F17" s="186"/>
      <c r="G17" s="40">
        <v>-0.11491850000000001</v>
      </c>
      <c r="H17" s="41" t="s">
        <v>278</v>
      </c>
      <c r="I17" s="42">
        <v>-0.112</v>
      </c>
      <c r="J17" s="167" t="s">
        <v>168</v>
      </c>
      <c r="K17" s="43"/>
      <c r="L17" s="40">
        <v>10.746</v>
      </c>
      <c r="M17" s="44" t="s">
        <v>438</v>
      </c>
      <c r="N17" s="41">
        <v>-0.13900000000000001</v>
      </c>
      <c r="O17" s="167" t="s">
        <v>278</v>
      </c>
      <c r="AD17" s="287" t="s">
        <v>437</v>
      </c>
      <c r="AE17" s="59" t="s">
        <v>250</v>
      </c>
      <c r="AF17" s="38">
        <v>-0.254</v>
      </c>
      <c r="AG17" s="38">
        <v>0.746</v>
      </c>
      <c r="AH17" s="38">
        <v>1.746</v>
      </c>
      <c r="AI17" s="38">
        <v>2.746</v>
      </c>
      <c r="AJ17" s="38">
        <v>3.746</v>
      </c>
      <c r="AK17" s="38">
        <v>4.7460000000000004</v>
      </c>
      <c r="AL17" s="38">
        <v>5.7460000000000004</v>
      </c>
      <c r="AM17" s="38">
        <v>6.7460000000000004</v>
      </c>
      <c r="AN17" s="38">
        <v>7.7460000000000004</v>
      </c>
      <c r="AO17" s="38">
        <v>8.7460000000000004</v>
      </c>
      <c r="AP17" s="38">
        <v>9.7460000000000004</v>
      </c>
      <c r="AQ17" s="38">
        <v>10.746</v>
      </c>
      <c r="AR17" s="38">
        <v>11.746</v>
      </c>
      <c r="AS17" s="38">
        <v>12.746</v>
      </c>
      <c r="AT17" s="38">
        <v>13.746</v>
      </c>
      <c r="AU17" s="38">
        <v>14.746</v>
      </c>
      <c r="AV17" s="38">
        <v>15.746</v>
      </c>
      <c r="AW17" s="38">
        <v>16.745999999999999</v>
      </c>
      <c r="AX17" s="38">
        <v>17.745999999999999</v>
      </c>
      <c r="AY17" s="38">
        <v>18.745999999999999</v>
      </c>
      <c r="AZ17" s="59"/>
    </row>
    <row r="18" spans="3:52" ht="15.75" x14ac:dyDescent="0.25">
      <c r="C18" s="176" t="s">
        <v>258</v>
      </c>
      <c r="D18" s="180">
        <v>-7.1051400000000001E-2</v>
      </c>
      <c r="E18" s="181" t="s">
        <v>220</v>
      </c>
      <c r="F18" s="186"/>
      <c r="G18" s="40">
        <v>-0.11491850000000001</v>
      </c>
      <c r="H18" s="41" t="s">
        <v>222</v>
      </c>
      <c r="I18" s="42">
        <v>-9.2899999999999996E-2</v>
      </c>
      <c r="J18" s="167" t="s">
        <v>167</v>
      </c>
      <c r="K18" s="43"/>
      <c r="L18" s="40">
        <v>11.746</v>
      </c>
      <c r="M18" s="44" t="s">
        <v>438</v>
      </c>
      <c r="N18" s="41">
        <v>-8.8599999999999998E-2</v>
      </c>
      <c r="O18" s="167" t="s">
        <v>222</v>
      </c>
      <c r="AD18" s="287"/>
      <c r="AE18" s="59" t="s">
        <v>435</v>
      </c>
      <c r="AF18" s="62" t="s">
        <v>438</v>
      </c>
      <c r="AG18" s="62" t="s">
        <v>438</v>
      </c>
      <c r="AH18" s="62" t="s">
        <v>438</v>
      </c>
      <c r="AI18" s="62" t="s">
        <v>438</v>
      </c>
      <c r="AJ18" s="62" t="s">
        <v>438</v>
      </c>
      <c r="AK18" s="62" t="s">
        <v>438</v>
      </c>
      <c r="AL18" s="62" t="s">
        <v>438</v>
      </c>
      <c r="AM18" s="62" t="s">
        <v>438</v>
      </c>
      <c r="AN18" s="62" t="s">
        <v>438</v>
      </c>
      <c r="AO18" s="62" t="s">
        <v>438</v>
      </c>
      <c r="AP18" s="62" t="s">
        <v>438</v>
      </c>
      <c r="AQ18" s="62" t="s">
        <v>438</v>
      </c>
      <c r="AR18" s="62" t="s">
        <v>438</v>
      </c>
      <c r="AS18" s="62" t="s">
        <v>438</v>
      </c>
      <c r="AT18" s="62" t="s">
        <v>438</v>
      </c>
      <c r="AU18" s="62" t="s">
        <v>438</v>
      </c>
      <c r="AV18" s="62" t="s">
        <v>438</v>
      </c>
      <c r="AW18" s="62" t="s">
        <v>438</v>
      </c>
      <c r="AX18" s="62" t="s">
        <v>438</v>
      </c>
      <c r="AY18" s="62" t="s">
        <v>438</v>
      </c>
      <c r="AZ18" s="59"/>
    </row>
    <row r="19" spans="3:52" ht="15.75" x14ac:dyDescent="0.25">
      <c r="C19" s="176" t="s">
        <v>257</v>
      </c>
      <c r="D19" s="180">
        <v>-7.1051400000000001E-2</v>
      </c>
      <c r="E19" s="181" t="s">
        <v>220</v>
      </c>
      <c r="F19" s="186"/>
      <c r="G19" s="40">
        <v>-0.11491850000000001</v>
      </c>
      <c r="H19" s="41" t="s">
        <v>277</v>
      </c>
      <c r="I19" s="42">
        <v>-8.7599999999999997E-2</v>
      </c>
      <c r="J19" s="167" t="s">
        <v>166</v>
      </c>
      <c r="K19" s="43"/>
      <c r="L19" s="40">
        <v>12.746</v>
      </c>
      <c r="M19" s="44" t="s">
        <v>438</v>
      </c>
      <c r="N19" s="41">
        <v>-9.2200000000000004E-2</v>
      </c>
      <c r="O19" s="167" t="s">
        <v>277</v>
      </c>
      <c r="AD19" s="287"/>
      <c r="AE19" s="59" t="s">
        <v>436</v>
      </c>
      <c r="AF19" s="64">
        <v>-7.7299999999999994E-2</v>
      </c>
      <c r="AG19" s="64">
        <v>-5.7500000000000002E-2</v>
      </c>
      <c r="AH19" s="64">
        <v>-8.4100000000000008E-3</v>
      </c>
      <c r="AI19" s="64">
        <v>1.5299999999999999E-2</v>
      </c>
      <c r="AJ19" s="64">
        <v>-2.81E-2</v>
      </c>
      <c r="AK19" s="64">
        <v>-6.8099999999999994E-2</v>
      </c>
      <c r="AL19" s="64">
        <v>-0.10100000000000001</v>
      </c>
      <c r="AM19" s="64">
        <v>-7.9399999999999991E-3</v>
      </c>
      <c r="AN19" s="64">
        <v>-8.7800000000000003E-2</v>
      </c>
      <c r="AO19" s="64">
        <v>-0.115</v>
      </c>
      <c r="AP19" s="64">
        <v>-9.7299999999999998E-2</v>
      </c>
      <c r="AQ19" s="64">
        <v>-0.13900000000000001</v>
      </c>
      <c r="AR19" s="64">
        <v>-8.8599999999999998E-2</v>
      </c>
      <c r="AS19" s="64">
        <v>-9.2200000000000004E-2</v>
      </c>
      <c r="AT19" s="64">
        <v>-3.1699999999999999E-2</v>
      </c>
      <c r="AU19" s="64">
        <v>-0.26300000000000001</v>
      </c>
      <c r="AV19" s="64">
        <v>-0.16400000000000001</v>
      </c>
      <c r="AW19" s="64">
        <v>-9.7199999999999995E-2</v>
      </c>
      <c r="AX19" s="64">
        <v>-0.19900000000000001</v>
      </c>
      <c r="AY19" s="64">
        <v>-0.158</v>
      </c>
      <c r="AZ19" s="59"/>
    </row>
    <row r="20" spans="3:52" ht="15.75" x14ac:dyDescent="0.25">
      <c r="C20" s="176" t="s">
        <v>256</v>
      </c>
      <c r="D20" s="180">
        <v>-7.1051400000000001E-2</v>
      </c>
      <c r="E20" s="181" t="s">
        <v>220</v>
      </c>
      <c r="F20" s="186"/>
      <c r="G20" s="40">
        <v>-0.11491850000000001</v>
      </c>
      <c r="H20" s="41" t="s">
        <v>276</v>
      </c>
      <c r="I20" s="42">
        <v>-4.6100000000000002E-2</v>
      </c>
      <c r="J20" s="167" t="s">
        <v>165</v>
      </c>
      <c r="K20" s="43"/>
      <c r="L20" s="40">
        <v>13.746</v>
      </c>
      <c r="M20" s="44" t="s">
        <v>438</v>
      </c>
      <c r="N20" s="41">
        <v>-3.1699999999999999E-2</v>
      </c>
      <c r="O20" s="167" t="s">
        <v>276</v>
      </c>
      <c r="AD20" s="287"/>
      <c r="AE20" s="59" t="s">
        <v>435</v>
      </c>
      <c r="AF20" s="64" t="s">
        <v>284</v>
      </c>
      <c r="AG20" s="64" t="s">
        <v>283</v>
      </c>
      <c r="AH20" s="64" t="s">
        <v>282</v>
      </c>
      <c r="AI20" s="64" t="s">
        <v>217</v>
      </c>
      <c r="AJ20" s="64" t="s">
        <v>281</v>
      </c>
      <c r="AK20" s="64" t="s">
        <v>280</v>
      </c>
      <c r="AL20" s="64" t="s">
        <v>248</v>
      </c>
      <c r="AM20" s="64" t="s">
        <v>279</v>
      </c>
      <c r="AN20" s="64" t="s">
        <v>218</v>
      </c>
      <c r="AO20" s="64" t="s">
        <v>170</v>
      </c>
      <c r="AP20" s="64" t="s">
        <v>225</v>
      </c>
      <c r="AQ20" s="64" t="s">
        <v>278</v>
      </c>
      <c r="AR20" s="64" t="s">
        <v>222</v>
      </c>
      <c r="AS20" s="64" t="s">
        <v>277</v>
      </c>
      <c r="AT20" s="64" t="s">
        <v>276</v>
      </c>
      <c r="AU20" s="64" t="s">
        <v>275</v>
      </c>
      <c r="AV20" s="64" t="s">
        <v>274</v>
      </c>
      <c r="AW20" s="64" t="s">
        <v>273</v>
      </c>
      <c r="AX20" s="64" t="s">
        <v>272</v>
      </c>
      <c r="AY20" s="64" t="s">
        <v>271</v>
      </c>
      <c r="AZ20" s="59"/>
    </row>
    <row r="21" spans="3:52" ht="15.75" x14ac:dyDescent="0.25">
      <c r="C21" s="176" t="s">
        <v>255</v>
      </c>
      <c r="D21" s="180">
        <v>-7.1051400000000001E-2</v>
      </c>
      <c r="E21" s="181" t="s">
        <v>220</v>
      </c>
      <c r="F21" s="186"/>
      <c r="G21" s="40">
        <v>-0.11491850000000001</v>
      </c>
      <c r="H21" s="41" t="s">
        <v>275</v>
      </c>
      <c r="I21" s="42">
        <v>-8.0299999999999996E-2</v>
      </c>
      <c r="J21" s="167" t="s">
        <v>164</v>
      </c>
      <c r="K21" s="43"/>
      <c r="L21" s="40">
        <v>14.746</v>
      </c>
      <c r="M21" s="44" t="s">
        <v>438</v>
      </c>
      <c r="N21" s="41">
        <v>-0.26300000000000001</v>
      </c>
      <c r="O21" s="167" t="s">
        <v>275</v>
      </c>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3:52" ht="15.75" x14ac:dyDescent="0.25">
      <c r="C22" s="176" t="s">
        <v>254</v>
      </c>
      <c r="D22" s="180">
        <v>-7.1051400000000001E-2</v>
      </c>
      <c r="E22" s="181" t="s">
        <v>220</v>
      </c>
      <c r="F22" s="186"/>
      <c r="G22" s="40">
        <v>-0.11491850000000001</v>
      </c>
      <c r="H22" s="41" t="s">
        <v>274</v>
      </c>
      <c r="I22" s="42">
        <v>-9.2899999999999996E-2</v>
      </c>
      <c r="J22" s="167" t="s">
        <v>163</v>
      </c>
      <c r="K22" s="43"/>
      <c r="L22" s="40">
        <v>15.746</v>
      </c>
      <c r="M22" s="44" t="s">
        <v>438</v>
      </c>
      <c r="N22" s="41">
        <v>-0.16400000000000001</v>
      </c>
      <c r="O22" s="167" t="s">
        <v>274</v>
      </c>
    </row>
    <row r="23" spans="3:52" ht="15.75" x14ac:dyDescent="0.25">
      <c r="C23" s="176" t="s">
        <v>253</v>
      </c>
      <c r="D23" s="180">
        <v>-7.1051400000000001E-2</v>
      </c>
      <c r="E23" s="181" t="s">
        <v>220</v>
      </c>
      <c r="F23" s="186"/>
      <c r="G23" s="40">
        <v>-0.11491850000000001</v>
      </c>
      <c r="H23" s="41" t="s">
        <v>273</v>
      </c>
      <c r="I23" s="42">
        <v>-0.109</v>
      </c>
      <c r="J23" s="167" t="s">
        <v>162</v>
      </c>
      <c r="K23" s="43"/>
      <c r="L23" s="40">
        <v>16.745999999999999</v>
      </c>
      <c r="M23" s="44" t="s">
        <v>438</v>
      </c>
      <c r="N23" s="41">
        <v>-9.7199999999999995E-2</v>
      </c>
      <c r="O23" s="167" t="s">
        <v>273</v>
      </c>
    </row>
    <row r="24" spans="3:52" ht="15.75" x14ac:dyDescent="0.25">
      <c r="C24" s="176" t="s">
        <v>252</v>
      </c>
      <c r="D24" s="180">
        <v>-7.1051400000000001E-2</v>
      </c>
      <c r="E24" s="181" t="s">
        <v>220</v>
      </c>
      <c r="F24" s="186"/>
      <c r="G24" s="40">
        <v>-0.11491850000000001</v>
      </c>
      <c r="H24" s="41" t="s">
        <v>272</v>
      </c>
      <c r="I24" s="42">
        <v>-8.2000000000000003E-2</v>
      </c>
      <c r="J24" s="167" t="s">
        <v>161</v>
      </c>
      <c r="K24" s="43"/>
      <c r="L24" s="40">
        <v>17.745999999999999</v>
      </c>
      <c r="M24" s="44" t="s">
        <v>438</v>
      </c>
      <c r="N24" s="41">
        <v>-0.19900000000000001</v>
      </c>
      <c r="O24" s="167" t="s">
        <v>272</v>
      </c>
    </row>
    <row r="25" spans="3:52" ht="15.75" x14ac:dyDescent="0.25">
      <c r="C25" s="178" t="s">
        <v>251</v>
      </c>
      <c r="D25" s="182">
        <v>-7.1051400000000001E-2</v>
      </c>
      <c r="E25" s="183" t="s">
        <v>220</v>
      </c>
      <c r="F25" s="187"/>
      <c r="G25" s="168">
        <v>-0.11491850000000001</v>
      </c>
      <c r="H25" s="169" t="s">
        <v>271</v>
      </c>
      <c r="I25" s="170">
        <v>-0.109</v>
      </c>
      <c r="J25" s="173" t="s">
        <v>160</v>
      </c>
      <c r="K25" s="171"/>
      <c r="L25" s="168">
        <v>18.745999999999999</v>
      </c>
      <c r="M25" s="172" t="s">
        <v>438</v>
      </c>
      <c r="N25" s="169">
        <v>-0.158</v>
      </c>
      <c r="O25" s="173" t="s">
        <v>271</v>
      </c>
    </row>
    <row r="26" spans="3:52" ht="15" x14ac:dyDescent="0.25">
      <c r="C26" s="228" t="s">
        <v>1127</v>
      </c>
    </row>
    <row r="33" ht="15" customHeight="1" x14ac:dyDescent="0.2"/>
    <row r="38" ht="15" customHeight="1" x14ac:dyDescent="0.2"/>
  </sheetData>
  <mergeCells count="8">
    <mergeCell ref="C2:O2"/>
    <mergeCell ref="C4:C5"/>
    <mergeCell ref="L4:O4"/>
    <mergeCell ref="AD12:AD15"/>
    <mergeCell ref="AD17:AD20"/>
    <mergeCell ref="AD9:AD10"/>
    <mergeCell ref="D4:E4"/>
    <mergeCell ref="G4:J4"/>
  </mergeCells>
  <pageMargins left="0.7" right="0.7" top="0.75" bottom="0.75" header="0.3" footer="0.3"/>
  <pageSetup paperSize="9" scale="95"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
  <sheetViews>
    <sheetView workbookViewId="0">
      <selection activeCell="E22" sqref="E22"/>
    </sheetView>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2:P30"/>
  <sheetViews>
    <sheetView workbookViewId="0">
      <selection activeCell="B27" sqref="B27:N27"/>
    </sheetView>
  </sheetViews>
  <sheetFormatPr defaultRowHeight="15" x14ac:dyDescent="0.25"/>
  <cols>
    <col min="2" max="2" width="27" customWidth="1"/>
  </cols>
  <sheetData>
    <row r="2" spans="2:14" x14ac:dyDescent="0.25">
      <c r="B2" s="297" t="s">
        <v>1117</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1015</v>
      </c>
      <c r="D4" s="293"/>
      <c r="E4" s="293"/>
      <c r="F4" s="293"/>
      <c r="G4" s="293"/>
      <c r="H4" s="293"/>
      <c r="I4" s="293"/>
      <c r="J4" s="293"/>
      <c r="K4" s="293"/>
      <c r="L4" s="293"/>
      <c r="M4" s="293"/>
      <c r="N4" s="294"/>
    </row>
    <row r="5" spans="2:14" x14ac:dyDescent="0.25">
      <c r="B5" s="191" t="s">
        <v>1016</v>
      </c>
      <c r="C5" s="55" t="s">
        <v>121</v>
      </c>
      <c r="D5" s="55" t="s">
        <v>121</v>
      </c>
      <c r="E5" s="55" t="s">
        <v>121</v>
      </c>
      <c r="F5" s="55" t="s">
        <v>121</v>
      </c>
      <c r="G5" s="55" t="s">
        <v>121</v>
      </c>
      <c r="H5" s="55" t="s">
        <v>121</v>
      </c>
      <c r="I5" s="55" t="s">
        <v>121</v>
      </c>
      <c r="J5" s="55" t="s">
        <v>121</v>
      </c>
      <c r="K5" s="55" t="s">
        <v>121</v>
      </c>
      <c r="L5" s="55" t="s">
        <v>121</v>
      </c>
      <c r="M5" s="55" t="s">
        <v>121</v>
      </c>
      <c r="N5" s="189" t="s">
        <v>121</v>
      </c>
    </row>
    <row r="6" spans="2:14" x14ac:dyDescent="0.25">
      <c r="B6" s="192" t="s">
        <v>402</v>
      </c>
      <c r="C6" s="54" t="s">
        <v>933</v>
      </c>
      <c r="D6" s="54" t="s">
        <v>934</v>
      </c>
      <c r="E6" s="54" t="s">
        <v>935</v>
      </c>
      <c r="F6" s="54" t="s">
        <v>936</v>
      </c>
      <c r="G6" s="54" t="s">
        <v>937</v>
      </c>
      <c r="H6" s="54" t="s">
        <v>465</v>
      </c>
      <c r="I6" s="54" t="s">
        <v>466</v>
      </c>
      <c r="J6" s="54" t="s">
        <v>938</v>
      </c>
      <c r="K6" s="54" t="s">
        <v>467</v>
      </c>
      <c r="L6" s="54" t="s">
        <v>468</v>
      </c>
      <c r="M6" s="54" t="s">
        <v>469</v>
      </c>
      <c r="N6" s="193" t="s">
        <v>470</v>
      </c>
    </row>
    <row r="7" spans="2:14" x14ac:dyDescent="0.25">
      <c r="B7" s="192" t="s">
        <v>121</v>
      </c>
      <c r="C7" s="54" t="s">
        <v>939</v>
      </c>
      <c r="D7" s="54" t="s">
        <v>940</v>
      </c>
      <c r="E7" s="54" t="s">
        <v>941</v>
      </c>
      <c r="F7" s="54" t="s">
        <v>942</v>
      </c>
      <c r="G7" s="54" t="s">
        <v>943</v>
      </c>
      <c r="H7" s="54" t="s">
        <v>944</v>
      </c>
      <c r="I7" s="54" t="s">
        <v>945</v>
      </c>
      <c r="J7" s="54" t="s">
        <v>946</v>
      </c>
      <c r="K7" s="54" t="s">
        <v>947</v>
      </c>
      <c r="L7" s="54" t="s">
        <v>948</v>
      </c>
      <c r="M7" s="54" t="s">
        <v>868</v>
      </c>
      <c r="N7" s="193" t="s">
        <v>869</v>
      </c>
    </row>
    <row r="8" spans="2:14" x14ac:dyDescent="0.25">
      <c r="B8" s="190"/>
      <c r="C8" s="49"/>
      <c r="D8" s="49"/>
      <c r="E8" s="49"/>
      <c r="F8" s="49"/>
      <c r="G8" s="49"/>
      <c r="H8" s="49"/>
      <c r="I8" s="49"/>
      <c r="J8" s="49"/>
      <c r="K8" s="49"/>
      <c r="L8" s="49"/>
      <c r="M8" s="49"/>
      <c r="N8" s="194"/>
    </row>
    <row r="9" spans="2:14" x14ac:dyDescent="0.25">
      <c r="B9" s="190"/>
      <c r="C9" s="49"/>
      <c r="D9" s="49"/>
      <c r="E9" s="49"/>
      <c r="F9" s="49"/>
      <c r="G9" s="49"/>
      <c r="H9" s="49"/>
      <c r="I9" s="49"/>
      <c r="J9" s="49"/>
      <c r="K9" s="49"/>
      <c r="L9" s="49"/>
      <c r="M9" s="49"/>
      <c r="N9" s="194"/>
    </row>
    <row r="10" spans="2:14" x14ac:dyDescent="0.25">
      <c r="B10" s="190" t="s">
        <v>1005</v>
      </c>
      <c r="C10" s="49" t="s">
        <v>909</v>
      </c>
      <c r="D10" s="49" t="s">
        <v>451</v>
      </c>
      <c r="E10" s="49" t="s">
        <v>910</v>
      </c>
      <c r="F10" s="49" t="s">
        <v>911</v>
      </c>
      <c r="G10" s="49" t="s">
        <v>912</v>
      </c>
      <c r="H10" s="49" t="s">
        <v>913</v>
      </c>
      <c r="I10" s="49" t="s">
        <v>914</v>
      </c>
      <c r="J10" s="49" t="s">
        <v>915</v>
      </c>
      <c r="K10" s="49" t="s">
        <v>916</v>
      </c>
      <c r="L10" s="49" t="s">
        <v>452</v>
      </c>
      <c r="M10" s="49" t="s">
        <v>453</v>
      </c>
      <c r="N10" s="194" t="s">
        <v>454</v>
      </c>
    </row>
    <row r="11" spans="2:14" x14ac:dyDescent="0.25">
      <c r="B11" s="190" t="s">
        <v>121</v>
      </c>
      <c r="C11" s="49" t="s">
        <v>917</v>
      </c>
      <c r="D11" s="49" t="s">
        <v>918</v>
      </c>
      <c r="E11" s="49" t="s">
        <v>503</v>
      </c>
      <c r="F11" s="49" t="s">
        <v>919</v>
      </c>
      <c r="G11" s="49" t="s">
        <v>504</v>
      </c>
      <c r="H11" s="49" t="s">
        <v>920</v>
      </c>
      <c r="I11" s="49" t="s">
        <v>921</v>
      </c>
      <c r="J11" s="49" t="s">
        <v>922</v>
      </c>
      <c r="K11" s="49" t="s">
        <v>923</v>
      </c>
      <c r="L11" s="49" t="s">
        <v>924</v>
      </c>
      <c r="M11" s="49" t="s">
        <v>223</v>
      </c>
      <c r="N11" s="194" t="s">
        <v>925</v>
      </c>
    </row>
    <row r="12" spans="2:14" x14ac:dyDescent="0.25">
      <c r="B12" s="190" t="s">
        <v>1006</v>
      </c>
      <c r="C12" s="49" t="s">
        <v>926</v>
      </c>
      <c r="D12" s="49" t="s">
        <v>455</v>
      </c>
      <c r="E12" s="49" t="s">
        <v>456</v>
      </c>
      <c r="F12" s="49" t="s">
        <v>457</v>
      </c>
      <c r="G12" s="49" t="s">
        <v>458</v>
      </c>
      <c r="H12" s="49" t="s">
        <v>459</v>
      </c>
      <c r="I12" s="49" t="s">
        <v>460</v>
      </c>
      <c r="J12" s="49" t="s">
        <v>461</v>
      </c>
      <c r="K12" s="49" t="s">
        <v>462</v>
      </c>
      <c r="L12" s="49" t="s">
        <v>463</v>
      </c>
      <c r="M12" s="49" t="s">
        <v>464</v>
      </c>
      <c r="N12" s="194" t="s">
        <v>460</v>
      </c>
    </row>
    <row r="13" spans="2:14" x14ac:dyDescent="0.25">
      <c r="B13" s="190" t="s">
        <v>121</v>
      </c>
      <c r="C13" s="49" t="s">
        <v>927</v>
      </c>
      <c r="D13" s="49" t="s">
        <v>928</v>
      </c>
      <c r="E13" s="49" t="s">
        <v>929</v>
      </c>
      <c r="F13" s="49" t="s">
        <v>227</v>
      </c>
      <c r="G13" s="49" t="s">
        <v>360</v>
      </c>
      <c r="H13" s="49" t="s">
        <v>359</v>
      </c>
      <c r="I13" s="49" t="s">
        <v>280</v>
      </c>
      <c r="J13" s="49" t="s">
        <v>930</v>
      </c>
      <c r="K13" s="49" t="s">
        <v>931</v>
      </c>
      <c r="L13" s="49" t="s">
        <v>932</v>
      </c>
      <c r="M13" s="49" t="s">
        <v>208</v>
      </c>
      <c r="N13" s="194" t="s">
        <v>210</v>
      </c>
    </row>
    <row r="14" spans="2:14" x14ac:dyDescent="0.25">
      <c r="B14" s="190" t="s">
        <v>159</v>
      </c>
      <c r="C14" s="49" t="s">
        <v>471</v>
      </c>
      <c r="D14" s="49" t="s">
        <v>949</v>
      </c>
      <c r="E14" s="49" t="s">
        <v>472</v>
      </c>
      <c r="F14" s="49" t="s">
        <v>950</v>
      </c>
      <c r="G14" s="49" t="s">
        <v>951</v>
      </c>
      <c r="H14" s="49" t="s">
        <v>952</v>
      </c>
      <c r="I14" s="49" t="s">
        <v>953</v>
      </c>
      <c r="J14" s="49" t="s">
        <v>954</v>
      </c>
      <c r="K14" s="49" t="s">
        <v>473</v>
      </c>
      <c r="L14" s="49" t="s">
        <v>955</v>
      </c>
      <c r="M14" s="49" t="s">
        <v>474</v>
      </c>
      <c r="N14" s="194" t="s">
        <v>475</v>
      </c>
    </row>
    <row r="15" spans="2:14" x14ac:dyDescent="0.25">
      <c r="B15" s="190" t="s">
        <v>121</v>
      </c>
      <c r="C15" s="49" t="s">
        <v>956</v>
      </c>
      <c r="D15" s="49" t="s">
        <v>957</v>
      </c>
      <c r="E15" s="49" t="s">
        <v>958</v>
      </c>
      <c r="F15" s="49" t="s">
        <v>959</v>
      </c>
      <c r="G15" s="49" t="s">
        <v>960</v>
      </c>
      <c r="H15" s="49" t="s">
        <v>961</v>
      </c>
      <c r="I15" s="49" t="s">
        <v>962</v>
      </c>
      <c r="J15" s="49" t="s">
        <v>963</v>
      </c>
      <c r="K15" s="49" t="s">
        <v>964</v>
      </c>
      <c r="L15" s="49" t="s">
        <v>965</v>
      </c>
      <c r="M15" s="49" t="s">
        <v>890</v>
      </c>
      <c r="N15" s="194" t="s">
        <v>966</v>
      </c>
    </row>
    <row r="16" spans="2:14" x14ac:dyDescent="0.25">
      <c r="B16" s="190"/>
      <c r="C16" s="49"/>
      <c r="D16" s="49"/>
      <c r="E16" s="49"/>
      <c r="F16" s="49"/>
      <c r="G16" s="49"/>
      <c r="H16" s="49"/>
      <c r="I16" s="49"/>
      <c r="J16" s="49"/>
      <c r="K16" s="49"/>
      <c r="L16" s="49"/>
      <c r="M16" s="49"/>
      <c r="N16" s="194"/>
    </row>
    <row r="17" spans="1:16" x14ac:dyDescent="0.25">
      <c r="B17" s="195" t="s">
        <v>1003</v>
      </c>
      <c r="C17" s="49"/>
      <c r="D17" s="49"/>
      <c r="E17" s="49"/>
      <c r="F17" s="49"/>
      <c r="G17" s="49"/>
      <c r="H17" s="49"/>
      <c r="I17" s="49"/>
      <c r="J17" s="49"/>
      <c r="K17" s="49"/>
      <c r="L17" s="49"/>
      <c r="M17" s="49"/>
      <c r="N17" s="194"/>
    </row>
    <row r="18" spans="1:16" x14ac:dyDescent="0.25">
      <c r="B18" s="190" t="s">
        <v>1004</v>
      </c>
      <c r="C18" s="49" t="s">
        <v>449</v>
      </c>
      <c r="D18" s="49" t="s">
        <v>449</v>
      </c>
      <c r="E18" s="49" t="s">
        <v>449</v>
      </c>
      <c r="F18" s="49" t="s">
        <v>449</v>
      </c>
      <c r="G18" s="49" t="s">
        <v>449</v>
      </c>
      <c r="H18" s="49" t="s">
        <v>449</v>
      </c>
      <c r="I18" s="49" t="s">
        <v>449</v>
      </c>
      <c r="J18" s="49" t="s">
        <v>449</v>
      </c>
      <c r="K18" s="49" t="s">
        <v>449</v>
      </c>
      <c r="L18" s="49" t="s">
        <v>449</v>
      </c>
      <c r="M18" s="49" t="s">
        <v>449</v>
      </c>
      <c r="N18" s="194" t="s">
        <v>449</v>
      </c>
    </row>
    <row r="19" spans="1:16" x14ac:dyDescent="0.25">
      <c r="B19" s="190"/>
      <c r="C19" s="49"/>
      <c r="D19" s="49"/>
      <c r="E19" s="49"/>
      <c r="F19" s="49"/>
      <c r="G19" s="49"/>
      <c r="H19" s="49"/>
      <c r="I19" s="49"/>
      <c r="J19" s="49"/>
      <c r="K19" s="49"/>
      <c r="L19" s="49"/>
      <c r="M19" s="49"/>
      <c r="N19" s="194"/>
    </row>
    <row r="20" spans="1:16" x14ac:dyDescent="0.25">
      <c r="B20" s="195" t="s">
        <v>1007</v>
      </c>
      <c r="C20" s="49"/>
      <c r="D20" s="49"/>
      <c r="E20" s="49"/>
      <c r="F20" s="49"/>
      <c r="G20" s="49"/>
      <c r="H20" s="49"/>
      <c r="I20" s="49"/>
      <c r="J20" s="49"/>
      <c r="K20" s="49"/>
      <c r="L20" s="49"/>
      <c r="M20" s="49"/>
      <c r="N20" s="194"/>
    </row>
    <row r="21" spans="1:16" x14ac:dyDescent="0.25">
      <c r="B21" s="190" t="s">
        <v>1010</v>
      </c>
      <c r="C21" s="49" t="s">
        <v>8</v>
      </c>
      <c r="D21" s="49" t="s">
        <v>9</v>
      </c>
      <c r="E21" s="49" t="s">
        <v>10</v>
      </c>
      <c r="F21" s="49" t="s">
        <v>11</v>
      </c>
      <c r="G21" s="49" t="s">
        <v>12</v>
      </c>
      <c r="H21" s="49" t="s">
        <v>13</v>
      </c>
      <c r="I21" s="49" t="s">
        <v>14</v>
      </c>
      <c r="J21" s="49" t="s">
        <v>15</v>
      </c>
      <c r="K21" s="49" t="s">
        <v>16</v>
      </c>
      <c r="L21" s="49" t="s">
        <v>17</v>
      </c>
      <c r="M21" s="49" t="s">
        <v>1011</v>
      </c>
      <c r="N21" s="194" t="s">
        <v>1011</v>
      </c>
    </row>
    <row r="22" spans="1:16" x14ac:dyDescent="0.25">
      <c r="B22" s="190"/>
      <c r="C22" s="49"/>
      <c r="D22" s="49"/>
      <c r="E22" s="49"/>
      <c r="F22" s="49"/>
      <c r="G22" s="49"/>
      <c r="H22" s="49"/>
      <c r="I22" s="49"/>
      <c r="J22" s="49"/>
      <c r="K22" s="49"/>
      <c r="L22" s="49"/>
      <c r="M22" s="49"/>
      <c r="N22" s="194"/>
    </row>
    <row r="23" spans="1:16" x14ac:dyDescent="0.25">
      <c r="B23" s="190" t="s">
        <v>1012</v>
      </c>
      <c r="C23" s="49" t="s">
        <v>1013</v>
      </c>
      <c r="D23" s="49" t="s">
        <v>1013</v>
      </c>
      <c r="E23" s="49" t="s">
        <v>1013</v>
      </c>
      <c r="F23" s="49" t="s">
        <v>1013</v>
      </c>
      <c r="G23" s="49" t="s">
        <v>1013</v>
      </c>
      <c r="H23" s="49" t="s">
        <v>1013</v>
      </c>
      <c r="I23" s="49" t="s">
        <v>1013</v>
      </c>
      <c r="J23" s="49" t="s">
        <v>1013</v>
      </c>
      <c r="K23" s="49" t="s">
        <v>1013</v>
      </c>
      <c r="L23" s="49" t="s">
        <v>1013</v>
      </c>
      <c r="M23" s="49" t="s">
        <v>1013</v>
      </c>
      <c r="N23" s="194" t="s">
        <v>449</v>
      </c>
    </row>
    <row r="24" spans="1:16" x14ac:dyDescent="0.25">
      <c r="B24" s="190"/>
      <c r="C24" s="49"/>
      <c r="D24" s="49"/>
      <c r="E24" s="49"/>
      <c r="F24" s="49"/>
      <c r="G24" s="49"/>
      <c r="H24" s="49"/>
      <c r="I24" s="49"/>
      <c r="J24" s="49"/>
      <c r="K24" s="49"/>
      <c r="L24" s="49"/>
      <c r="M24" s="49"/>
      <c r="N24" s="194"/>
    </row>
    <row r="25" spans="1:16" x14ac:dyDescent="0.25">
      <c r="B25" s="190" t="s">
        <v>120</v>
      </c>
      <c r="C25" s="49" t="s">
        <v>967</v>
      </c>
      <c r="D25" s="49" t="s">
        <v>968</v>
      </c>
      <c r="E25" s="49" t="s">
        <v>969</v>
      </c>
      <c r="F25" s="49" t="s">
        <v>970</v>
      </c>
      <c r="G25" s="49" t="s">
        <v>971</v>
      </c>
      <c r="H25" s="49" t="s">
        <v>972</v>
      </c>
      <c r="I25" s="49" t="s">
        <v>973</v>
      </c>
      <c r="J25" s="49" t="s">
        <v>974</v>
      </c>
      <c r="K25" s="49" t="s">
        <v>975</v>
      </c>
      <c r="L25" s="49" t="s">
        <v>976</v>
      </c>
      <c r="M25" s="49" t="s">
        <v>900</v>
      </c>
      <c r="N25" s="194" t="s">
        <v>900</v>
      </c>
    </row>
    <row r="26" spans="1:16" x14ac:dyDescent="0.25">
      <c r="B26" s="196" t="s">
        <v>99</v>
      </c>
      <c r="C26" s="56" t="s">
        <v>977</v>
      </c>
      <c r="D26" s="56" t="s">
        <v>978</v>
      </c>
      <c r="E26" s="56" t="s">
        <v>979</v>
      </c>
      <c r="F26" s="56" t="s">
        <v>980</v>
      </c>
      <c r="G26" s="56" t="s">
        <v>981</v>
      </c>
      <c r="H26" s="56" t="s">
        <v>982</v>
      </c>
      <c r="I26" s="56" t="s">
        <v>983</v>
      </c>
      <c r="J26" s="56" t="s">
        <v>984</v>
      </c>
      <c r="K26" s="56" t="s">
        <v>985</v>
      </c>
      <c r="L26" s="56" t="s">
        <v>986</v>
      </c>
      <c r="M26" s="56" t="s">
        <v>907</v>
      </c>
      <c r="N26" s="197" t="s">
        <v>987</v>
      </c>
    </row>
    <row r="27" spans="1:16" ht="42" customHeight="1" x14ac:dyDescent="0.25">
      <c r="A27" s="6"/>
      <c r="B27" s="295" t="s">
        <v>1014</v>
      </c>
      <c r="C27" s="296"/>
      <c r="D27" s="296"/>
      <c r="E27" s="296"/>
      <c r="F27" s="296"/>
      <c r="G27" s="296"/>
      <c r="H27" s="296"/>
      <c r="I27" s="296"/>
      <c r="J27" s="296"/>
      <c r="K27" s="296"/>
      <c r="L27" s="296"/>
      <c r="M27" s="296"/>
      <c r="N27" s="296"/>
      <c r="O27" s="6"/>
      <c r="P27" s="6"/>
    </row>
    <row r="28" spans="1:16" x14ac:dyDescent="0.25">
      <c r="B28" s="230" t="s">
        <v>1127</v>
      </c>
      <c r="C28" s="229" t="s">
        <v>121</v>
      </c>
      <c r="D28" s="229" t="s">
        <v>121</v>
      </c>
      <c r="E28" s="229" t="s">
        <v>121</v>
      </c>
      <c r="F28" s="229" t="s">
        <v>121</v>
      </c>
      <c r="G28" s="229" t="s">
        <v>121</v>
      </c>
      <c r="H28" s="229" t="s">
        <v>121</v>
      </c>
      <c r="I28" s="229" t="s">
        <v>121</v>
      </c>
      <c r="J28" s="229" t="s">
        <v>121</v>
      </c>
      <c r="K28" s="229" t="s">
        <v>121</v>
      </c>
      <c r="L28" s="229" t="s">
        <v>121</v>
      </c>
      <c r="M28" s="229" t="s">
        <v>121</v>
      </c>
      <c r="N28" s="229" t="s">
        <v>121</v>
      </c>
      <c r="O28" s="6"/>
      <c r="P28" s="6"/>
    </row>
    <row r="29" spans="1:16" x14ac:dyDescent="0.25">
      <c r="B29" s="6"/>
      <c r="C29" s="6"/>
      <c r="D29" s="6"/>
      <c r="E29" s="6"/>
      <c r="F29" s="6"/>
      <c r="G29" s="6"/>
      <c r="H29" s="6"/>
      <c r="I29" s="6"/>
      <c r="J29" s="6"/>
      <c r="K29" s="6"/>
      <c r="L29" s="6"/>
      <c r="M29" s="6"/>
      <c r="N29" s="6"/>
      <c r="O29" s="6"/>
      <c r="P29" s="6"/>
    </row>
    <row r="30" spans="1:16" x14ac:dyDescent="0.25">
      <c r="B30" s="6"/>
      <c r="C30" s="6"/>
      <c r="D30" s="6"/>
      <c r="E30" s="6"/>
      <c r="F30" s="6"/>
      <c r="G30" s="6"/>
      <c r="H30" s="6"/>
      <c r="I30" s="6"/>
      <c r="J30" s="6"/>
      <c r="K30" s="6"/>
      <c r="L30" s="6"/>
      <c r="M30" s="6"/>
      <c r="N30" s="6"/>
    </row>
  </sheetData>
  <mergeCells count="3">
    <mergeCell ref="C4:N4"/>
    <mergeCell ref="B27:N27"/>
    <mergeCell ref="B2:N2"/>
  </mergeCells>
  <pageMargins left="0.7" right="0.7" top="0.75" bottom="0.75" header="0.3" footer="0.3"/>
  <pageSetup paperSize="9" scale="9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2:N25"/>
  <sheetViews>
    <sheetView workbookViewId="0">
      <selection activeCell="B24" sqref="B24:N24"/>
    </sheetView>
  </sheetViews>
  <sheetFormatPr defaultRowHeight="15" x14ac:dyDescent="0.25"/>
  <cols>
    <col min="2" max="2" width="23.85546875" bestFit="1" customWidth="1"/>
  </cols>
  <sheetData>
    <row r="2" spans="2:14" x14ac:dyDescent="0.25">
      <c r="B2" s="297" t="s">
        <v>1122</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1015</v>
      </c>
      <c r="D4" s="293"/>
      <c r="E4" s="293"/>
      <c r="F4" s="293"/>
      <c r="G4" s="293"/>
      <c r="H4" s="293"/>
      <c r="I4" s="293"/>
      <c r="J4" s="293"/>
      <c r="K4" s="293"/>
      <c r="L4" s="293"/>
      <c r="M4" s="293"/>
      <c r="N4" s="294"/>
    </row>
    <row r="5" spans="2:14" x14ac:dyDescent="0.25">
      <c r="B5" s="191" t="s">
        <v>1016</v>
      </c>
      <c r="C5" s="55"/>
      <c r="D5" s="55"/>
      <c r="E5" s="55"/>
      <c r="F5" s="55"/>
      <c r="G5" s="55"/>
      <c r="H5" s="55"/>
      <c r="I5" s="55"/>
      <c r="J5" s="55"/>
      <c r="K5" s="55"/>
      <c r="L5" s="55"/>
      <c r="M5" s="55"/>
      <c r="N5" s="189"/>
    </row>
    <row r="6" spans="2:14" x14ac:dyDescent="0.25">
      <c r="B6" s="192" t="s">
        <v>402</v>
      </c>
      <c r="C6" s="54" t="s">
        <v>847</v>
      </c>
      <c r="D6" s="54" t="s">
        <v>848</v>
      </c>
      <c r="E6" s="54" t="s">
        <v>849</v>
      </c>
      <c r="F6" s="54" t="s">
        <v>850</v>
      </c>
      <c r="G6" s="54" t="s">
        <v>851</v>
      </c>
      <c r="H6" s="54" t="s">
        <v>852</v>
      </c>
      <c r="I6" s="54" t="s">
        <v>853</v>
      </c>
      <c r="J6" s="54" t="s">
        <v>854</v>
      </c>
      <c r="K6" s="54" t="s">
        <v>855</v>
      </c>
      <c r="L6" s="54" t="s">
        <v>856</v>
      </c>
      <c r="M6" s="54" t="s">
        <v>469</v>
      </c>
      <c r="N6" s="193" t="s">
        <v>857</v>
      </c>
    </row>
    <row r="7" spans="2:14" x14ac:dyDescent="0.25">
      <c r="B7" s="192" t="s">
        <v>121</v>
      </c>
      <c r="C7" s="54" t="s">
        <v>858</v>
      </c>
      <c r="D7" s="54" t="s">
        <v>859</v>
      </c>
      <c r="E7" s="54" t="s">
        <v>860</v>
      </c>
      <c r="F7" s="54" t="s">
        <v>861</v>
      </c>
      <c r="G7" s="54" t="s">
        <v>862</v>
      </c>
      <c r="H7" s="54" t="s">
        <v>863</v>
      </c>
      <c r="I7" s="54" t="s">
        <v>864</v>
      </c>
      <c r="J7" s="54" t="s">
        <v>865</v>
      </c>
      <c r="K7" s="54" t="s">
        <v>866</v>
      </c>
      <c r="L7" s="54" t="s">
        <v>867</v>
      </c>
      <c r="M7" s="54" t="s">
        <v>868</v>
      </c>
      <c r="N7" s="193" t="s">
        <v>869</v>
      </c>
    </row>
    <row r="8" spans="2:14" x14ac:dyDescent="0.25">
      <c r="B8" s="190" t="s">
        <v>1005</v>
      </c>
      <c r="C8" s="49" t="s">
        <v>814</v>
      </c>
      <c r="D8" s="49" t="s">
        <v>815</v>
      </c>
      <c r="E8" s="49" t="s">
        <v>816</v>
      </c>
      <c r="F8" s="49" t="s">
        <v>817</v>
      </c>
      <c r="G8" s="49" t="s">
        <v>818</v>
      </c>
      <c r="H8" s="49" t="s">
        <v>819</v>
      </c>
      <c r="I8" s="49" t="s">
        <v>820</v>
      </c>
      <c r="J8" s="49" t="s">
        <v>206</v>
      </c>
      <c r="K8" s="49" t="s">
        <v>821</v>
      </c>
      <c r="L8" s="49" t="s">
        <v>822</v>
      </c>
      <c r="M8" s="49" t="s">
        <v>453</v>
      </c>
      <c r="N8" s="194" t="s">
        <v>823</v>
      </c>
    </row>
    <row r="9" spans="2:14" x14ac:dyDescent="0.25">
      <c r="B9" s="190" t="s">
        <v>121</v>
      </c>
      <c r="C9" s="49" t="s">
        <v>824</v>
      </c>
      <c r="D9" s="49" t="s">
        <v>727</v>
      </c>
      <c r="E9" s="49" t="s">
        <v>825</v>
      </c>
      <c r="F9" s="49" t="s">
        <v>826</v>
      </c>
      <c r="G9" s="49" t="s">
        <v>827</v>
      </c>
      <c r="H9" s="49" t="s">
        <v>828</v>
      </c>
      <c r="I9" s="49" t="s">
        <v>829</v>
      </c>
      <c r="J9" s="49" t="s">
        <v>830</v>
      </c>
      <c r="K9" s="49" t="s">
        <v>831</v>
      </c>
      <c r="L9" s="49" t="s">
        <v>832</v>
      </c>
      <c r="M9" s="49" t="s">
        <v>223</v>
      </c>
      <c r="N9" s="194" t="s">
        <v>367</v>
      </c>
    </row>
    <row r="10" spans="2:14" x14ac:dyDescent="0.25">
      <c r="B10" s="190" t="s">
        <v>1006</v>
      </c>
      <c r="C10" s="49" t="s">
        <v>833</v>
      </c>
      <c r="D10" s="49" t="s">
        <v>834</v>
      </c>
      <c r="E10" s="49" t="s">
        <v>835</v>
      </c>
      <c r="F10" s="49" t="s">
        <v>333</v>
      </c>
      <c r="G10" s="49" t="s">
        <v>836</v>
      </c>
      <c r="H10" s="49" t="s">
        <v>837</v>
      </c>
      <c r="I10" s="49" t="s">
        <v>838</v>
      </c>
      <c r="J10" s="49" t="s">
        <v>337</v>
      </c>
      <c r="K10" s="49" t="s">
        <v>839</v>
      </c>
      <c r="L10" s="49" t="s">
        <v>327</v>
      </c>
      <c r="M10" s="49" t="s">
        <v>464</v>
      </c>
      <c r="N10" s="194" t="s">
        <v>840</v>
      </c>
    </row>
    <row r="11" spans="2:14" x14ac:dyDescent="0.25">
      <c r="B11" s="190" t="s">
        <v>121</v>
      </c>
      <c r="C11" s="49" t="s">
        <v>841</v>
      </c>
      <c r="D11" s="49" t="s">
        <v>744</v>
      </c>
      <c r="E11" s="49" t="s">
        <v>179</v>
      </c>
      <c r="F11" s="49" t="s">
        <v>842</v>
      </c>
      <c r="G11" s="49" t="s">
        <v>202</v>
      </c>
      <c r="H11" s="49" t="s">
        <v>843</v>
      </c>
      <c r="I11" s="49" t="s">
        <v>844</v>
      </c>
      <c r="J11" s="49" t="s">
        <v>845</v>
      </c>
      <c r="K11" s="49" t="s">
        <v>846</v>
      </c>
      <c r="L11" s="49" t="s">
        <v>366</v>
      </c>
      <c r="M11" s="49" t="s">
        <v>208</v>
      </c>
      <c r="N11" s="194" t="s">
        <v>365</v>
      </c>
    </row>
    <row r="12" spans="2:14" x14ac:dyDescent="0.25">
      <c r="B12" s="190" t="s">
        <v>159</v>
      </c>
      <c r="C12" s="49" t="s">
        <v>870</v>
      </c>
      <c r="D12" s="49" t="s">
        <v>871</v>
      </c>
      <c r="E12" s="49" t="s">
        <v>872</v>
      </c>
      <c r="F12" s="49" t="s">
        <v>873</v>
      </c>
      <c r="G12" s="49" t="s">
        <v>874</v>
      </c>
      <c r="H12" s="49" t="s">
        <v>875</v>
      </c>
      <c r="I12" s="49" t="s">
        <v>876</v>
      </c>
      <c r="J12" s="49" t="s">
        <v>778</v>
      </c>
      <c r="K12" s="49" t="s">
        <v>877</v>
      </c>
      <c r="L12" s="49" t="s">
        <v>878</v>
      </c>
      <c r="M12" s="49" t="s">
        <v>474</v>
      </c>
      <c r="N12" s="194" t="s">
        <v>879</v>
      </c>
    </row>
    <row r="13" spans="2:14" x14ac:dyDescent="0.25">
      <c r="B13" s="190" t="s">
        <v>121</v>
      </c>
      <c r="C13" s="49" t="s">
        <v>880</v>
      </c>
      <c r="D13" s="49" t="s">
        <v>881</v>
      </c>
      <c r="E13" s="49" t="s">
        <v>882</v>
      </c>
      <c r="F13" s="49" t="s">
        <v>883</v>
      </c>
      <c r="G13" s="49" t="s">
        <v>884</v>
      </c>
      <c r="H13" s="49" t="s">
        <v>885</v>
      </c>
      <c r="I13" s="49" t="s">
        <v>886</v>
      </c>
      <c r="J13" s="49" t="s">
        <v>887</v>
      </c>
      <c r="K13" s="49" t="s">
        <v>888</v>
      </c>
      <c r="L13" s="49" t="s">
        <v>889</v>
      </c>
      <c r="M13" s="49" t="s">
        <v>890</v>
      </c>
      <c r="N13" s="194" t="s">
        <v>891</v>
      </c>
    </row>
    <row r="14" spans="2:14" x14ac:dyDescent="0.25">
      <c r="B14" s="190" t="s">
        <v>1003</v>
      </c>
      <c r="C14" s="49"/>
      <c r="D14" s="49"/>
      <c r="E14" s="49"/>
      <c r="F14" s="49"/>
      <c r="G14" s="49"/>
      <c r="H14" s="49"/>
      <c r="I14" s="49"/>
      <c r="J14" s="49"/>
      <c r="K14" s="49"/>
      <c r="L14" s="49"/>
      <c r="M14" s="49"/>
      <c r="N14" s="194"/>
    </row>
    <row r="15" spans="2:14" x14ac:dyDescent="0.25">
      <c r="B15" s="195" t="s">
        <v>1004</v>
      </c>
      <c r="C15" s="49" t="s">
        <v>449</v>
      </c>
      <c r="D15" s="49" t="s">
        <v>449</v>
      </c>
      <c r="E15" s="49" t="s">
        <v>449</v>
      </c>
      <c r="F15" s="49" t="s">
        <v>449</v>
      </c>
      <c r="G15" s="49" t="s">
        <v>449</v>
      </c>
      <c r="H15" s="49" t="s">
        <v>449</v>
      </c>
      <c r="I15" s="49" t="s">
        <v>449</v>
      </c>
      <c r="J15" s="49" t="s">
        <v>449</v>
      </c>
      <c r="K15" s="49" t="s">
        <v>449</v>
      </c>
      <c r="L15" s="49" t="s">
        <v>449</v>
      </c>
      <c r="M15" s="49" t="s">
        <v>449</v>
      </c>
      <c r="N15" s="194" t="s">
        <v>449</v>
      </c>
    </row>
    <row r="16" spans="2:14" x14ac:dyDescent="0.25">
      <c r="B16" s="190"/>
      <c r="C16" s="49"/>
      <c r="D16" s="49"/>
      <c r="E16" s="49"/>
      <c r="F16" s="49"/>
      <c r="G16" s="49"/>
      <c r="H16" s="49"/>
      <c r="I16" s="49"/>
      <c r="J16" s="49"/>
      <c r="K16" s="49"/>
      <c r="L16" s="49"/>
      <c r="M16" s="49"/>
      <c r="N16" s="194"/>
    </row>
    <row r="17" spans="2:14" x14ac:dyDescent="0.25">
      <c r="B17" s="190" t="s">
        <v>1007</v>
      </c>
      <c r="C17" s="49"/>
      <c r="D17" s="49"/>
      <c r="E17" s="49"/>
      <c r="F17" s="49"/>
      <c r="G17" s="49"/>
      <c r="H17" s="49"/>
      <c r="I17" s="49"/>
      <c r="J17" s="49"/>
      <c r="K17" s="49"/>
      <c r="L17" s="49"/>
      <c r="M17" s="49"/>
      <c r="N17" s="194"/>
    </row>
    <row r="18" spans="2:14" x14ac:dyDescent="0.25">
      <c r="B18" s="195" t="s">
        <v>1018</v>
      </c>
      <c r="C18" s="49" t="s">
        <v>8</v>
      </c>
      <c r="D18" s="49" t="s">
        <v>9</v>
      </c>
      <c r="E18" s="49" t="s">
        <v>10</v>
      </c>
      <c r="F18" s="49" t="s">
        <v>11</v>
      </c>
      <c r="G18" s="49" t="s">
        <v>12</v>
      </c>
      <c r="H18" s="49" t="s">
        <v>13</v>
      </c>
      <c r="I18" s="49" t="s">
        <v>14</v>
      </c>
      <c r="J18" s="49" t="s">
        <v>15</v>
      </c>
      <c r="K18" s="49" t="s">
        <v>16</v>
      </c>
      <c r="L18" s="49" t="s">
        <v>17</v>
      </c>
      <c r="M18" s="49" t="s">
        <v>1011</v>
      </c>
      <c r="N18" s="194" t="s">
        <v>1011</v>
      </c>
    </row>
    <row r="19" spans="2:14" x14ac:dyDescent="0.25">
      <c r="B19" s="190"/>
      <c r="C19" s="49"/>
      <c r="D19" s="49"/>
      <c r="E19" s="49"/>
      <c r="F19" s="49"/>
      <c r="G19" s="49"/>
      <c r="H19" s="49"/>
      <c r="I19" s="49"/>
      <c r="J19" s="49"/>
      <c r="K19" s="49"/>
      <c r="L19" s="49"/>
      <c r="M19" s="49"/>
      <c r="N19" s="194"/>
    </row>
    <row r="20" spans="2:14" x14ac:dyDescent="0.25">
      <c r="B20" s="190" t="s">
        <v>1019</v>
      </c>
      <c r="C20" s="49" t="s">
        <v>1013</v>
      </c>
      <c r="D20" s="49" t="s">
        <v>1013</v>
      </c>
      <c r="E20" s="49" t="s">
        <v>1013</v>
      </c>
      <c r="F20" s="49" t="s">
        <v>1013</v>
      </c>
      <c r="G20" s="49" t="s">
        <v>1013</v>
      </c>
      <c r="H20" s="49" t="s">
        <v>1013</v>
      </c>
      <c r="I20" s="49" t="s">
        <v>1013</v>
      </c>
      <c r="J20" s="49" t="s">
        <v>1013</v>
      </c>
      <c r="K20" s="49" t="s">
        <v>1013</v>
      </c>
      <c r="L20" s="49" t="s">
        <v>1013</v>
      </c>
      <c r="M20" s="49" t="s">
        <v>1013</v>
      </c>
      <c r="N20" s="194" t="s">
        <v>449</v>
      </c>
    </row>
    <row r="21" spans="2:14" x14ac:dyDescent="0.25">
      <c r="B21" s="190"/>
      <c r="C21" s="49"/>
      <c r="D21" s="49"/>
      <c r="E21" s="49"/>
      <c r="F21" s="49"/>
      <c r="G21" s="49"/>
      <c r="H21" s="49"/>
      <c r="I21" s="49"/>
      <c r="J21" s="49"/>
      <c r="K21" s="49"/>
      <c r="L21" s="49"/>
      <c r="M21" s="49"/>
      <c r="N21" s="194"/>
    </row>
    <row r="22" spans="2:14" x14ac:dyDescent="0.25">
      <c r="B22" s="190" t="s">
        <v>120</v>
      </c>
      <c r="C22" s="49" t="s">
        <v>793</v>
      </c>
      <c r="D22" s="49" t="s">
        <v>892</v>
      </c>
      <c r="E22" s="49" t="s">
        <v>893</v>
      </c>
      <c r="F22" s="49" t="s">
        <v>894</v>
      </c>
      <c r="G22" s="49" t="s">
        <v>587</v>
      </c>
      <c r="H22" s="49" t="s">
        <v>895</v>
      </c>
      <c r="I22" s="49" t="s">
        <v>896</v>
      </c>
      <c r="J22" s="49" t="s">
        <v>897</v>
      </c>
      <c r="K22" s="49" t="s">
        <v>898</v>
      </c>
      <c r="L22" s="49" t="s">
        <v>899</v>
      </c>
      <c r="M22" s="49" t="s">
        <v>900</v>
      </c>
      <c r="N22" s="194" t="s">
        <v>901</v>
      </c>
    </row>
    <row r="23" spans="2:14" x14ac:dyDescent="0.25">
      <c r="B23" s="190" t="s">
        <v>99</v>
      </c>
      <c r="C23" s="49" t="s">
        <v>902</v>
      </c>
      <c r="D23" s="49" t="s">
        <v>596</v>
      </c>
      <c r="E23" s="49" t="s">
        <v>903</v>
      </c>
      <c r="F23" s="49" t="s">
        <v>904</v>
      </c>
      <c r="G23" s="49" t="s">
        <v>809</v>
      </c>
      <c r="H23" s="49" t="s">
        <v>905</v>
      </c>
      <c r="I23" s="49" t="s">
        <v>807</v>
      </c>
      <c r="J23" s="49" t="s">
        <v>906</v>
      </c>
      <c r="K23" s="49" t="s">
        <v>591</v>
      </c>
      <c r="L23" s="49" t="s">
        <v>904</v>
      </c>
      <c r="M23" s="49" t="s">
        <v>907</v>
      </c>
      <c r="N23" s="194" t="s">
        <v>908</v>
      </c>
    </row>
    <row r="24" spans="2:14" ht="45.75" customHeight="1" x14ac:dyDescent="0.25">
      <c r="B24" s="295" t="s">
        <v>1020</v>
      </c>
      <c r="C24" s="296"/>
      <c r="D24" s="296"/>
      <c r="E24" s="296"/>
      <c r="F24" s="296"/>
      <c r="G24" s="296"/>
      <c r="H24" s="296"/>
      <c r="I24" s="296"/>
      <c r="J24" s="296"/>
      <c r="K24" s="296"/>
      <c r="L24" s="296"/>
      <c r="M24" s="296"/>
      <c r="N24" s="296"/>
    </row>
    <row r="25" spans="2:14" x14ac:dyDescent="0.25">
      <c r="B25" s="230" t="s">
        <v>1127</v>
      </c>
      <c r="C25" s="53" t="s">
        <v>121</v>
      </c>
      <c r="D25" s="53" t="s">
        <v>121</v>
      </c>
      <c r="E25" s="53" t="s">
        <v>121</v>
      </c>
      <c r="F25" s="53" t="s">
        <v>121</v>
      </c>
      <c r="G25" s="53" t="s">
        <v>121</v>
      </c>
      <c r="H25" s="53" t="s">
        <v>121</v>
      </c>
      <c r="I25" s="53" t="s">
        <v>121</v>
      </c>
      <c r="J25" s="53" t="s">
        <v>121</v>
      </c>
      <c r="K25" s="53" t="s">
        <v>121</v>
      </c>
      <c r="L25" s="53" t="s">
        <v>121</v>
      </c>
      <c r="M25" s="53" t="s">
        <v>121</v>
      </c>
      <c r="N25" s="53" t="s">
        <v>121</v>
      </c>
    </row>
  </sheetData>
  <mergeCells count="3">
    <mergeCell ref="B2:N2"/>
    <mergeCell ref="C4:N4"/>
    <mergeCell ref="B24:N24"/>
  </mergeCells>
  <pageMargins left="0.7" right="0.7" top="0.75" bottom="0.75" header="0.3" footer="0.3"/>
  <pageSetup paperSize="9" scale="99"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2:N37"/>
  <sheetViews>
    <sheetView topLeftCell="A4" zoomScale="130" zoomScaleNormal="130" workbookViewId="0">
      <selection activeCell="G28" sqref="G28"/>
    </sheetView>
  </sheetViews>
  <sheetFormatPr defaultRowHeight="15" x14ac:dyDescent="0.25"/>
  <cols>
    <col min="2" max="2" width="24.85546875" customWidth="1"/>
  </cols>
  <sheetData>
    <row r="2" spans="2:14" x14ac:dyDescent="0.25">
      <c r="B2" s="297" t="s">
        <v>1118</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1063</v>
      </c>
      <c r="D4" s="293"/>
      <c r="E4" s="293"/>
      <c r="F4" s="293"/>
      <c r="G4" s="293"/>
      <c r="H4" s="293"/>
      <c r="I4" s="293"/>
      <c r="J4" s="293"/>
      <c r="K4" s="293"/>
      <c r="L4" s="293"/>
      <c r="M4" s="293"/>
      <c r="N4" s="294"/>
    </row>
    <row r="5" spans="2:14" x14ac:dyDescent="0.25">
      <c r="B5" s="191" t="s">
        <v>1016</v>
      </c>
      <c r="C5" s="55"/>
      <c r="D5" s="55"/>
      <c r="E5" s="55"/>
      <c r="F5" s="55"/>
      <c r="G5" s="55"/>
      <c r="H5" s="55"/>
      <c r="I5" s="55"/>
      <c r="J5" s="55"/>
      <c r="K5" s="55"/>
      <c r="L5" s="55"/>
      <c r="M5" s="55"/>
      <c r="N5" s="189"/>
    </row>
    <row r="6" spans="2:14" x14ac:dyDescent="0.25">
      <c r="B6" s="192" t="s">
        <v>402</v>
      </c>
      <c r="C6" s="54">
        <v>-2.9039999999999999</v>
      </c>
      <c r="D6" s="54" t="s">
        <v>481</v>
      </c>
      <c r="E6" s="54">
        <v>-1.3009999999999999</v>
      </c>
      <c r="F6" s="54">
        <v>-2.1749999999999998</v>
      </c>
      <c r="G6" s="54">
        <v>-1.8260000000000001</v>
      </c>
      <c r="H6" s="54" t="s">
        <v>482</v>
      </c>
      <c r="I6" s="54">
        <v>-7.7700000000000005E-2</v>
      </c>
      <c r="J6" s="54">
        <v>-1.8220000000000001</v>
      </c>
      <c r="K6" s="54">
        <v>-1.4350000000000001</v>
      </c>
      <c r="L6" s="54" t="s">
        <v>483</v>
      </c>
      <c r="M6" s="54" t="s">
        <v>484</v>
      </c>
      <c r="N6" s="193" t="s">
        <v>485</v>
      </c>
    </row>
    <row r="7" spans="2:14" x14ac:dyDescent="0.25">
      <c r="B7" s="192" t="s">
        <v>121</v>
      </c>
      <c r="C7" s="54" t="s">
        <v>1021</v>
      </c>
      <c r="D7" s="54" t="s">
        <v>1022</v>
      </c>
      <c r="E7" s="54" t="s">
        <v>1023</v>
      </c>
      <c r="F7" s="54" t="s">
        <v>1024</v>
      </c>
      <c r="G7" s="54" t="s">
        <v>1025</v>
      </c>
      <c r="H7" s="54" t="s">
        <v>1026</v>
      </c>
      <c r="I7" s="54" t="s">
        <v>1027</v>
      </c>
      <c r="J7" s="54" t="s">
        <v>1028</v>
      </c>
      <c r="K7" s="54" t="s">
        <v>1029</v>
      </c>
      <c r="L7" s="54" t="s">
        <v>1030</v>
      </c>
      <c r="M7" s="54" t="s">
        <v>1031</v>
      </c>
      <c r="N7" s="193" t="s">
        <v>1032</v>
      </c>
    </row>
    <row r="8" spans="2:14" x14ac:dyDescent="0.25">
      <c r="B8" s="190" t="s">
        <v>1005</v>
      </c>
      <c r="C8" s="49">
        <v>-0.67500000000000004</v>
      </c>
      <c r="D8" s="49">
        <v>3.3</v>
      </c>
      <c r="E8" s="49">
        <v>-2.3279999999999998</v>
      </c>
      <c r="F8" s="49">
        <v>7.1139999999999999</v>
      </c>
      <c r="G8" s="49" t="s">
        <v>476</v>
      </c>
      <c r="H8" s="49">
        <v>-1.583</v>
      </c>
      <c r="I8" s="49">
        <v>4.0099999999999997E-2</v>
      </c>
      <c r="J8" s="49">
        <v>6.2089999999999996</v>
      </c>
      <c r="K8" s="49">
        <v>1.296</v>
      </c>
      <c r="L8" s="49">
        <v>1.393</v>
      </c>
      <c r="M8" s="49" t="s">
        <v>477</v>
      </c>
      <c r="N8" s="194" t="s">
        <v>478</v>
      </c>
    </row>
    <row r="9" spans="2:14" x14ac:dyDescent="0.25">
      <c r="B9" s="190" t="s">
        <v>121</v>
      </c>
      <c r="C9" s="49" t="s">
        <v>1033</v>
      </c>
      <c r="D9" s="49" t="s">
        <v>1034</v>
      </c>
      <c r="E9" s="49" t="s">
        <v>1035</v>
      </c>
      <c r="F9" s="49" t="s">
        <v>1036</v>
      </c>
      <c r="G9" s="49" t="s">
        <v>1037</v>
      </c>
      <c r="H9" s="49" t="s">
        <v>1038</v>
      </c>
      <c r="I9" s="49" t="s">
        <v>1039</v>
      </c>
      <c r="J9" s="49" t="s">
        <v>1040</v>
      </c>
      <c r="K9" s="49" t="s">
        <v>1041</v>
      </c>
      <c r="L9" s="49" t="s">
        <v>548</v>
      </c>
      <c r="M9" s="49" t="s">
        <v>623</v>
      </c>
      <c r="N9" s="194" t="s">
        <v>1042</v>
      </c>
    </row>
    <row r="10" spans="2:14" x14ac:dyDescent="0.25">
      <c r="B10" s="190" t="s">
        <v>1006</v>
      </c>
      <c r="C10" s="49">
        <v>-0.27300000000000002</v>
      </c>
      <c r="D10" s="49">
        <v>-0.42799999999999999</v>
      </c>
      <c r="E10" s="49">
        <v>-0.624</v>
      </c>
      <c r="F10" s="49" t="s">
        <v>479</v>
      </c>
      <c r="G10" s="49">
        <v>0.154</v>
      </c>
      <c r="H10" s="49">
        <v>6.0600000000000001E-2</v>
      </c>
      <c r="I10" s="49">
        <v>0.39200000000000002</v>
      </c>
      <c r="J10" s="49">
        <v>0.24199999999999999</v>
      </c>
      <c r="K10" s="49" t="s">
        <v>480</v>
      </c>
      <c r="L10" s="49">
        <v>0.105</v>
      </c>
      <c r="M10" s="49">
        <v>-0.26800000000000002</v>
      </c>
      <c r="N10" s="194">
        <v>-0.12</v>
      </c>
    </row>
    <row r="11" spans="2:14" x14ac:dyDescent="0.25">
      <c r="B11" s="190" t="s">
        <v>121</v>
      </c>
      <c r="C11" s="49" t="s">
        <v>1043</v>
      </c>
      <c r="D11" s="49" t="s">
        <v>1044</v>
      </c>
      <c r="E11" s="49" t="s">
        <v>1043</v>
      </c>
      <c r="F11" s="49" t="s">
        <v>1045</v>
      </c>
      <c r="G11" s="49" t="s">
        <v>1045</v>
      </c>
      <c r="H11" s="49" t="s">
        <v>1046</v>
      </c>
      <c r="I11" s="49" t="s">
        <v>999</v>
      </c>
      <c r="J11" s="49" t="s">
        <v>1047</v>
      </c>
      <c r="K11" s="49" t="s">
        <v>1048</v>
      </c>
      <c r="L11" s="49" t="s">
        <v>624</v>
      </c>
      <c r="M11" s="49" t="s">
        <v>1049</v>
      </c>
      <c r="N11" s="194" t="s">
        <v>1050</v>
      </c>
    </row>
    <row r="12" spans="2:14" x14ac:dyDescent="0.25">
      <c r="B12" s="190" t="s">
        <v>159</v>
      </c>
      <c r="C12" s="49">
        <v>13.88</v>
      </c>
      <c r="D12" s="49">
        <v>-37.78</v>
      </c>
      <c r="E12" s="49">
        <v>50.83</v>
      </c>
      <c r="F12" s="49">
        <v>-89.02</v>
      </c>
      <c r="G12" s="49" t="s">
        <v>486</v>
      </c>
      <c r="H12" s="49">
        <v>34.369999999999997</v>
      </c>
      <c r="I12" s="49">
        <v>1.8640000000000001</v>
      </c>
      <c r="J12" s="49">
        <v>-101.6</v>
      </c>
      <c r="K12" s="49">
        <v>0.20899999999999999</v>
      </c>
      <c r="L12" s="49">
        <v>-14.51</v>
      </c>
      <c r="M12" s="49" t="s">
        <v>487</v>
      </c>
      <c r="N12" s="194" t="s">
        <v>488</v>
      </c>
    </row>
    <row r="13" spans="2:14" x14ac:dyDescent="0.25">
      <c r="B13" s="190" t="s">
        <v>121</v>
      </c>
      <c r="C13" s="49" t="s">
        <v>1051</v>
      </c>
      <c r="D13" s="49" t="s">
        <v>1052</v>
      </c>
      <c r="E13" s="49" t="s">
        <v>1053</v>
      </c>
      <c r="F13" s="49" t="s">
        <v>1054</v>
      </c>
      <c r="G13" s="49" t="s">
        <v>1055</v>
      </c>
      <c r="H13" s="49" t="s">
        <v>1056</v>
      </c>
      <c r="I13" s="49" t="s">
        <v>1057</v>
      </c>
      <c r="J13" s="49" t="s">
        <v>1058</v>
      </c>
      <c r="K13" s="49" t="s">
        <v>1059</v>
      </c>
      <c r="L13" s="49" t="s">
        <v>1060</v>
      </c>
      <c r="M13" s="49" t="s">
        <v>1061</v>
      </c>
      <c r="N13" s="194" t="s">
        <v>1062</v>
      </c>
    </row>
    <row r="14" spans="2:14" x14ac:dyDescent="0.25">
      <c r="B14" s="190"/>
      <c r="C14" s="49"/>
      <c r="D14" s="49"/>
      <c r="E14" s="49"/>
      <c r="F14" s="49"/>
      <c r="G14" s="49"/>
      <c r="H14" s="49"/>
      <c r="I14" s="49"/>
      <c r="J14" s="49"/>
      <c r="K14" s="49"/>
      <c r="L14" s="49"/>
      <c r="M14" s="49"/>
      <c r="N14" s="194"/>
    </row>
    <row r="15" spans="2:14" x14ac:dyDescent="0.25">
      <c r="B15" s="195" t="s">
        <v>1003</v>
      </c>
      <c r="C15" s="49"/>
      <c r="D15" s="49"/>
      <c r="E15" s="49"/>
      <c r="F15" s="49"/>
      <c r="G15" s="49"/>
      <c r="H15" s="49"/>
      <c r="I15" s="49"/>
      <c r="J15" s="49"/>
      <c r="K15" s="49"/>
      <c r="L15" s="49"/>
      <c r="M15" s="49"/>
      <c r="N15" s="194"/>
    </row>
    <row r="16" spans="2:14" x14ac:dyDescent="0.25">
      <c r="B16" s="190" t="s">
        <v>1004</v>
      </c>
      <c r="C16" s="49" t="s">
        <v>449</v>
      </c>
      <c r="D16" s="49" t="s">
        <v>449</v>
      </c>
      <c r="E16" s="49" t="s">
        <v>449</v>
      </c>
      <c r="F16" s="49" t="s">
        <v>449</v>
      </c>
      <c r="G16" s="49" t="s">
        <v>449</v>
      </c>
      <c r="H16" s="49" t="s">
        <v>449</v>
      </c>
      <c r="I16" s="49" t="s">
        <v>449</v>
      </c>
      <c r="J16" s="49" t="s">
        <v>449</v>
      </c>
      <c r="K16" s="49" t="s">
        <v>449</v>
      </c>
      <c r="L16" s="49" t="s">
        <v>449</v>
      </c>
      <c r="M16" s="49" t="s">
        <v>449</v>
      </c>
      <c r="N16" s="194" t="s">
        <v>449</v>
      </c>
    </row>
    <row r="17" spans="2:14" x14ac:dyDescent="0.25">
      <c r="B17" s="190"/>
      <c r="C17" s="49"/>
      <c r="D17" s="49"/>
      <c r="E17" s="49"/>
      <c r="F17" s="49"/>
      <c r="G17" s="49"/>
      <c r="H17" s="49"/>
      <c r="I17" s="49"/>
      <c r="J17" s="49"/>
      <c r="K17" s="49"/>
      <c r="L17" s="49"/>
      <c r="M17" s="49"/>
      <c r="N17" s="194"/>
    </row>
    <row r="18" spans="2:14" x14ac:dyDescent="0.25">
      <c r="B18" s="195" t="s">
        <v>1007</v>
      </c>
      <c r="C18" s="49"/>
      <c r="D18" s="49"/>
      <c r="E18" s="49"/>
      <c r="F18" s="49"/>
      <c r="G18" s="49"/>
      <c r="H18" s="49"/>
      <c r="I18" s="49"/>
      <c r="J18" s="49"/>
      <c r="K18" s="49"/>
      <c r="L18" s="49"/>
      <c r="M18" s="49"/>
      <c r="N18" s="194"/>
    </row>
    <row r="19" spans="2:14" x14ac:dyDescent="0.25">
      <c r="B19" s="190" t="s">
        <v>1010</v>
      </c>
      <c r="C19" s="49" t="s">
        <v>8</v>
      </c>
      <c r="D19" s="49" t="s">
        <v>9</v>
      </c>
      <c r="E19" s="49" t="s">
        <v>10</v>
      </c>
      <c r="F19" s="49" t="s">
        <v>11</v>
      </c>
      <c r="G19" s="49" t="s">
        <v>12</v>
      </c>
      <c r="H19" s="49" t="s">
        <v>13</v>
      </c>
      <c r="I19" s="49" t="s">
        <v>14</v>
      </c>
      <c r="J19" s="49" t="s">
        <v>15</v>
      </c>
      <c r="K19" s="49" t="s">
        <v>16</v>
      </c>
      <c r="L19" s="49" t="s">
        <v>17</v>
      </c>
      <c r="M19" s="49" t="s">
        <v>1011</v>
      </c>
      <c r="N19" s="194" t="s">
        <v>1011</v>
      </c>
    </row>
    <row r="20" spans="2:14" x14ac:dyDescent="0.25">
      <c r="B20" s="190"/>
      <c r="C20" s="49"/>
      <c r="D20" s="49"/>
      <c r="E20" s="49"/>
      <c r="F20" s="49"/>
      <c r="G20" s="49"/>
      <c r="H20" s="49"/>
      <c r="I20" s="49"/>
      <c r="J20" s="49"/>
      <c r="K20" s="49"/>
      <c r="L20" s="49"/>
      <c r="M20" s="49"/>
      <c r="N20" s="194"/>
    </row>
    <row r="21" spans="2:14" x14ac:dyDescent="0.25">
      <c r="B21" s="190" t="s">
        <v>1012</v>
      </c>
      <c r="C21" s="49" t="s">
        <v>1013</v>
      </c>
      <c r="D21" s="49" t="s">
        <v>1013</v>
      </c>
      <c r="E21" s="49" t="s">
        <v>1013</v>
      </c>
      <c r="F21" s="49" t="s">
        <v>1013</v>
      </c>
      <c r="G21" s="49" t="s">
        <v>1013</v>
      </c>
      <c r="H21" s="49" t="s">
        <v>1013</v>
      </c>
      <c r="I21" s="49" t="s">
        <v>1013</v>
      </c>
      <c r="J21" s="49" t="s">
        <v>1013</v>
      </c>
      <c r="K21" s="49" t="s">
        <v>1013</v>
      </c>
      <c r="L21" s="49" t="s">
        <v>1013</v>
      </c>
      <c r="M21" s="49" t="s">
        <v>1013</v>
      </c>
      <c r="N21" s="194" t="s">
        <v>449</v>
      </c>
    </row>
    <row r="22" spans="2:14" x14ac:dyDescent="0.25">
      <c r="B22" s="190"/>
      <c r="C22" s="49"/>
      <c r="D22" s="49"/>
      <c r="E22" s="49"/>
      <c r="F22" s="49"/>
      <c r="G22" s="49"/>
      <c r="H22" s="49"/>
      <c r="I22" s="49"/>
      <c r="J22" s="49"/>
      <c r="K22" s="49"/>
      <c r="L22" s="49"/>
      <c r="M22" s="49"/>
      <c r="N22" s="194"/>
    </row>
    <row r="23" spans="2:14" x14ac:dyDescent="0.25">
      <c r="B23" s="190" t="s">
        <v>120</v>
      </c>
      <c r="C23" s="49">
        <v>551</v>
      </c>
      <c r="D23" s="49">
        <v>784</v>
      </c>
      <c r="E23" s="49">
        <v>878</v>
      </c>
      <c r="F23" s="49">
        <v>887</v>
      </c>
      <c r="G23" s="49">
        <v>882</v>
      </c>
      <c r="H23" s="49">
        <v>899</v>
      </c>
      <c r="I23" s="49">
        <v>885</v>
      </c>
      <c r="J23" s="49">
        <v>894</v>
      </c>
      <c r="K23" s="49">
        <v>860</v>
      </c>
      <c r="L23" s="49">
        <v>769</v>
      </c>
      <c r="M23" s="49">
        <v>8</v>
      </c>
      <c r="N23" s="194">
        <v>289</v>
      </c>
    </row>
    <row r="24" spans="2:14" x14ac:dyDescent="0.25">
      <c r="B24" s="196" t="s">
        <v>99</v>
      </c>
      <c r="C24" s="56">
        <v>0.379</v>
      </c>
      <c r="D24" s="56">
        <v>0.34599999999999997</v>
      </c>
      <c r="E24" s="56">
        <v>0.29399999999999998</v>
      </c>
      <c r="F24" s="56">
        <v>0.314</v>
      </c>
      <c r="G24" s="56">
        <v>0.27800000000000002</v>
      </c>
      <c r="H24" s="56">
        <v>0.28999999999999998</v>
      </c>
      <c r="I24" s="56">
        <v>0.27600000000000002</v>
      </c>
      <c r="J24" s="56">
        <v>0.30399999999999999</v>
      </c>
      <c r="K24" s="56">
        <v>0.28799999999999998</v>
      </c>
      <c r="L24" s="56">
        <v>0.26100000000000001</v>
      </c>
      <c r="M24" s="56">
        <v>0.107</v>
      </c>
      <c r="N24" s="197">
        <v>0.17499999999999999</v>
      </c>
    </row>
    <row r="25" spans="2:14" ht="44.25" customHeight="1" x14ac:dyDescent="0.25">
      <c r="B25" s="295" t="s">
        <v>1017</v>
      </c>
      <c r="C25" s="296"/>
      <c r="D25" s="296"/>
      <c r="E25" s="296"/>
      <c r="F25" s="296"/>
      <c r="G25" s="296"/>
      <c r="H25" s="296"/>
      <c r="I25" s="296"/>
      <c r="J25" s="296"/>
      <c r="K25" s="296"/>
      <c r="L25" s="296"/>
      <c r="M25" s="296"/>
      <c r="N25" s="296"/>
    </row>
    <row r="26" spans="2:14" x14ac:dyDescent="0.25">
      <c r="B26" s="230" t="s">
        <v>1127</v>
      </c>
    </row>
    <row r="30" spans="2:14" x14ac:dyDescent="0.25">
      <c r="C30" t="str">
        <f>+CONCATENATE("(",C7,")")</f>
        <v>((2.705))</v>
      </c>
      <c r="D30" t="str">
        <f t="shared" ref="D30:N30" si="0">+CONCATENATE("(",D7,")")</f>
        <v>((2.465))</v>
      </c>
      <c r="E30" t="str">
        <f t="shared" si="0"/>
        <v>((2.291))</v>
      </c>
      <c r="F30" t="str">
        <f t="shared" si="0"/>
        <v>((1.867))</v>
      </c>
      <c r="G30" t="str">
        <f t="shared" si="0"/>
        <v>((2.797))</v>
      </c>
      <c r="H30" t="str">
        <f t="shared" si="0"/>
        <v>((2.663))</v>
      </c>
      <c r="I30" t="str">
        <f t="shared" si="0"/>
        <v>((2.428))</v>
      </c>
      <c r="J30" t="str">
        <f t="shared" si="0"/>
        <v>((2.713))</v>
      </c>
      <c r="K30" t="str">
        <f t="shared" si="0"/>
        <v>((1.945))</v>
      </c>
      <c r="L30" t="str">
        <f t="shared" si="0"/>
        <v>((1.859))</v>
      </c>
      <c r="M30" t="str">
        <f t="shared" si="0"/>
        <v>((0.759))</v>
      </c>
      <c r="N30" t="str">
        <f t="shared" si="0"/>
        <v>((1.418))</v>
      </c>
    </row>
    <row r="31" spans="2:14" x14ac:dyDescent="0.25">
      <c r="N31" t="str">
        <f>+CONCATENATE("(",N8,")")</f>
        <v>(2.039***)</v>
      </c>
    </row>
    <row r="32" spans="2:14" x14ac:dyDescent="0.25">
      <c r="C32" t="str">
        <f t="shared" ref="C32:M32" si="1">+CONCATENATE("(",C9,")")</f>
        <v>((1.191))</v>
      </c>
      <c r="D32" t="str">
        <f t="shared" si="1"/>
        <v>((3.28))</v>
      </c>
      <c r="E32" t="str">
        <f t="shared" si="1"/>
        <v>((3.859))</v>
      </c>
      <c r="F32" t="str">
        <f t="shared" si="1"/>
        <v>((5.402))</v>
      </c>
      <c r="G32" t="str">
        <f t="shared" si="1"/>
        <v>((4.108))</v>
      </c>
      <c r="H32" t="str">
        <f t="shared" si="1"/>
        <v>((8.276))</v>
      </c>
      <c r="I32" t="str">
        <f t="shared" si="1"/>
        <v>((4.406))</v>
      </c>
      <c r="J32" t="str">
        <f t="shared" si="1"/>
        <v>((3.875))</v>
      </c>
      <c r="K32" t="str">
        <f t="shared" si="1"/>
        <v>((3.153))</v>
      </c>
      <c r="L32" t="str">
        <f t="shared" si="1"/>
        <v>((1.155))</v>
      </c>
      <c r="M32" t="str">
        <f t="shared" si="1"/>
        <v>((0.228))</v>
      </c>
      <c r="N32" t="str">
        <f t="shared" ref="N32:N37" si="2">+CONCATENATE("(",N9,")")</f>
        <v>((0.397))</v>
      </c>
    </row>
    <row r="33" spans="3:14" x14ac:dyDescent="0.25">
      <c r="N33" t="str">
        <f t="shared" si="2"/>
        <v>(-0.12)</v>
      </c>
    </row>
    <row r="34" spans="3:14" x14ac:dyDescent="0.25">
      <c r="C34" t="str">
        <f t="shared" ref="C34:M34" si="3">+CONCATENATE("(",C11,")")</f>
        <v>((0.427))</v>
      </c>
      <c r="D34" t="str">
        <f t="shared" si="3"/>
        <v>((0.372))</v>
      </c>
      <c r="E34" t="str">
        <f t="shared" si="3"/>
        <v>((0.427))</v>
      </c>
      <c r="F34" t="str">
        <f t="shared" si="3"/>
        <v>((0.426))</v>
      </c>
      <c r="G34" t="str">
        <f t="shared" si="3"/>
        <v>((0.426))</v>
      </c>
      <c r="H34" t="str">
        <f t="shared" si="3"/>
        <v>((0.544))</v>
      </c>
      <c r="I34" t="str">
        <f t="shared" si="3"/>
        <v>((0.468))</v>
      </c>
      <c r="J34" t="str">
        <f t="shared" si="3"/>
        <v>((0.628))</v>
      </c>
      <c r="K34" t="str">
        <f t="shared" si="3"/>
        <v>((0.336))</v>
      </c>
      <c r="L34" t="str">
        <f t="shared" si="3"/>
        <v>((0.373))</v>
      </c>
      <c r="M34" t="str">
        <f t="shared" si="3"/>
        <v>((0.161))</v>
      </c>
      <c r="N34" t="str">
        <f t="shared" si="2"/>
        <v>((0.162))</v>
      </c>
    </row>
    <row r="35" spans="3:14" x14ac:dyDescent="0.25">
      <c r="N35" t="str">
        <f t="shared" si="2"/>
        <v>(-22.97***)</v>
      </c>
    </row>
    <row r="36" spans="3:14" x14ac:dyDescent="0.25">
      <c r="C36" t="str">
        <f t="shared" ref="C36:M36" si="4">+CONCATENATE("(",C13,")")</f>
        <v>((18.35))</v>
      </c>
      <c r="D36" t="str">
        <f t="shared" si="4"/>
        <v>((47.65))</v>
      </c>
      <c r="E36" t="str">
        <f t="shared" si="4"/>
        <v>((56.82))</v>
      </c>
      <c r="F36" t="str">
        <f t="shared" si="4"/>
        <v>((84.91))</v>
      </c>
      <c r="G36" t="str">
        <f t="shared" si="4"/>
        <v>((63.82))</v>
      </c>
      <c r="H36" t="str">
        <f t="shared" si="4"/>
        <v>((136.9))</v>
      </c>
      <c r="I36" t="str">
        <f t="shared" si="4"/>
        <v>((72.33))</v>
      </c>
      <c r="J36" t="str">
        <f t="shared" si="4"/>
        <v>((72.16))</v>
      </c>
      <c r="K36" t="str">
        <f t="shared" si="4"/>
        <v>((55.07))</v>
      </c>
      <c r="L36" t="str">
        <f t="shared" si="4"/>
        <v>((21.92))</v>
      </c>
      <c r="M36" t="str">
        <f t="shared" si="4"/>
        <v>((2.8))</v>
      </c>
      <c r="N36" t="str">
        <f t="shared" si="2"/>
        <v>((6.934))</v>
      </c>
    </row>
    <row r="37" spans="3:14" x14ac:dyDescent="0.25">
      <c r="N37" t="str">
        <f t="shared" si="2"/>
        <v>()</v>
      </c>
    </row>
  </sheetData>
  <mergeCells count="3">
    <mergeCell ref="B2:N2"/>
    <mergeCell ref="C4:N4"/>
    <mergeCell ref="B25:N25"/>
  </mergeCells>
  <pageMargins left="0.7" right="0.7" top="0.75" bottom="0.75" header="0.3" footer="0.3"/>
  <pageSetup paperSize="9" scale="98"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B2:N26"/>
  <sheetViews>
    <sheetView workbookViewId="0">
      <selection activeCell="J27" sqref="J27"/>
    </sheetView>
  </sheetViews>
  <sheetFormatPr defaultRowHeight="15" x14ac:dyDescent="0.25"/>
  <cols>
    <col min="2" max="2" width="24.7109375" customWidth="1"/>
  </cols>
  <sheetData>
    <row r="2" spans="2:14" x14ac:dyDescent="0.25">
      <c r="B2" s="297" t="s">
        <v>1119</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1015</v>
      </c>
      <c r="D4" s="293"/>
      <c r="E4" s="293"/>
      <c r="F4" s="293"/>
      <c r="G4" s="293"/>
      <c r="H4" s="293"/>
      <c r="I4" s="293"/>
      <c r="J4" s="293"/>
      <c r="K4" s="293"/>
      <c r="L4" s="293"/>
      <c r="M4" s="293"/>
      <c r="N4" s="294"/>
    </row>
    <row r="5" spans="2:14" x14ac:dyDescent="0.25">
      <c r="B5" s="191" t="s">
        <v>1016</v>
      </c>
      <c r="C5" s="55" t="s">
        <v>121</v>
      </c>
      <c r="D5" s="55" t="s">
        <v>121</v>
      </c>
      <c r="E5" s="55" t="s">
        <v>121</v>
      </c>
      <c r="F5" s="55" t="s">
        <v>121</v>
      </c>
      <c r="G5" s="55" t="s">
        <v>121</v>
      </c>
      <c r="H5" s="55" t="s">
        <v>121</v>
      </c>
      <c r="I5" s="55" t="s">
        <v>121</v>
      </c>
      <c r="J5" s="55" t="s">
        <v>121</v>
      </c>
      <c r="K5" s="55" t="s">
        <v>121</v>
      </c>
      <c r="L5" s="55" t="s">
        <v>121</v>
      </c>
      <c r="M5" s="55" t="s">
        <v>121</v>
      </c>
      <c r="N5" s="189" t="s">
        <v>121</v>
      </c>
    </row>
    <row r="6" spans="2:14" x14ac:dyDescent="0.25">
      <c r="B6" s="300" t="s">
        <v>1064</v>
      </c>
      <c r="C6" s="54" t="s">
        <v>530</v>
      </c>
      <c r="D6" s="54" t="s">
        <v>531</v>
      </c>
      <c r="E6" s="54" t="s">
        <v>532</v>
      </c>
      <c r="F6" s="54" t="s">
        <v>533</v>
      </c>
      <c r="G6" s="54" t="s">
        <v>534</v>
      </c>
      <c r="H6" s="54" t="s">
        <v>535</v>
      </c>
      <c r="I6" s="54" t="s">
        <v>536</v>
      </c>
      <c r="J6" s="54" t="s">
        <v>537</v>
      </c>
      <c r="K6" s="54" t="s">
        <v>538</v>
      </c>
      <c r="L6" s="54" t="s">
        <v>539</v>
      </c>
      <c r="M6" s="54" t="s">
        <v>540</v>
      </c>
      <c r="N6" s="193" t="s">
        <v>541</v>
      </c>
    </row>
    <row r="7" spans="2:14" x14ac:dyDescent="0.25">
      <c r="B7" s="300"/>
      <c r="C7" s="54" t="s">
        <v>542</v>
      </c>
      <c r="D7" s="54" t="s">
        <v>543</v>
      </c>
      <c r="E7" s="54" t="s">
        <v>544</v>
      </c>
      <c r="F7" s="54" t="s">
        <v>545</v>
      </c>
      <c r="G7" s="54" t="s">
        <v>546</v>
      </c>
      <c r="H7" s="54" t="s">
        <v>547</v>
      </c>
      <c r="I7" s="54" t="s">
        <v>548</v>
      </c>
      <c r="J7" s="54" t="s">
        <v>549</v>
      </c>
      <c r="K7" s="54" t="s">
        <v>550</v>
      </c>
      <c r="L7" s="54" t="s">
        <v>551</v>
      </c>
      <c r="M7" s="54" t="s">
        <v>552</v>
      </c>
      <c r="N7" s="193" t="s">
        <v>553</v>
      </c>
    </row>
    <row r="8" spans="2:14" x14ac:dyDescent="0.25">
      <c r="B8" s="190" t="s">
        <v>1005</v>
      </c>
      <c r="C8" s="49" t="s">
        <v>489</v>
      </c>
      <c r="D8" s="49" t="s">
        <v>490</v>
      </c>
      <c r="E8" s="49" t="s">
        <v>491</v>
      </c>
      <c r="F8" s="49" t="s">
        <v>492</v>
      </c>
      <c r="G8" s="49" t="s">
        <v>493</v>
      </c>
      <c r="H8" s="49" t="s">
        <v>494</v>
      </c>
      <c r="I8" s="49" t="s">
        <v>495</v>
      </c>
      <c r="J8" s="49" t="s">
        <v>496</v>
      </c>
      <c r="K8" s="49" t="s">
        <v>497</v>
      </c>
      <c r="L8" s="49" t="s">
        <v>498</v>
      </c>
      <c r="M8" s="49" t="s">
        <v>499</v>
      </c>
      <c r="N8" s="194" t="s">
        <v>500</v>
      </c>
    </row>
    <row r="9" spans="2:14" x14ac:dyDescent="0.25">
      <c r="B9" s="190" t="s">
        <v>121</v>
      </c>
      <c r="C9" s="49" t="s">
        <v>501</v>
      </c>
      <c r="D9" s="49" t="s">
        <v>502</v>
      </c>
      <c r="E9" s="49" t="s">
        <v>503</v>
      </c>
      <c r="F9" s="49" t="s">
        <v>504</v>
      </c>
      <c r="G9" s="49" t="s">
        <v>505</v>
      </c>
      <c r="H9" s="49" t="s">
        <v>506</v>
      </c>
      <c r="I9" s="49" t="s">
        <v>507</v>
      </c>
      <c r="J9" s="49" t="s">
        <v>508</v>
      </c>
      <c r="K9" s="49" t="s">
        <v>509</v>
      </c>
      <c r="L9" s="49" t="s">
        <v>510</v>
      </c>
      <c r="M9" s="49" t="s">
        <v>166</v>
      </c>
      <c r="N9" s="194" t="s">
        <v>511</v>
      </c>
    </row>
    <row r="10" spans="2:14" x14ac:dyDescent="0.25">
      <c r="B10" s="190" t="s">
        <v>1006</v>
      </c>
      <c r="C10" s="49" t="s">
        <v>512</v>
      </c>
      <c r="D10" s="49" t="s">
        <v>513</v>
      </c>
      <c r="E10" s="49" t="s">
        <v>514</v>
      </c>
      <c r="F10" s="49" t="s">
        <v>515</v>
      </c>
      <c r="G10" s="49" t="s">
        <v>516</v>
      </c>
      <c r="H10" s="49" t="s">
        <v>517</v>
      </c>
      <c r="I10" s="49" t="s">
        <v>518</v>
      </c>
      <c r="J10" s="49" t="s">
        <v>519</v>
      </c>
      <c r="K10" s="49" t="s">
        <v>520</v>
      </c>
      <c r="L10" s="49" t="s">
        <v>521</v>
      </c>
      <c r="M10" s="49" t="s">
        <v>522</v>
      </c>
      <c r="N10" s="194" t="s">
        <v>523</v>
      </c>
    </row>
    <row r="11" spans="2:14" x14ac:dyDescent="0.25">
      <c r="B11" s="190" t="s">
        <v>121</v>
      </c>
      <c r="C11" s="49" t="s">
        <v>524</v>
      </c>
      <c r="D11" s="49" t="s">
        <v>525</v>
      </c>
      <c r="E11" s="49" t="s">
        <v>361</v>
      </c>
      <c r="F11" s="49" t="s">
        <v>526</v>
      </c>
      <c r="G11" s="49" t="s">
        <v>527</v>
      </c>
      <c r="H11" s="49" t="s">
        <v>364</v>
      </c>
      <c r="I11" s="49" t="s">
        <v>210</v>
      </c>
      <c r="J11" s="49" t="s">
        <v>528</v>
      </c>
      <c r="K11" s="49" t="s">
        <v>204</v>
      </c>
      <c r="L11" s="49" t="s">
        <v>529</v>
      </c>
      <c r="M11" s="49" t="s">
        <v>215</v>
      </c>
      <c r="N11" s="194" t="s">
        <v>203</v>
      </c>
    </row>
    <row r="12" spans="2:14" x14ac:dyDescent="0.25">
      <c r="B12" s="190" t="s">
        <v>159</v>
      </c>
      <c r="C12" s="49" t="s">
        <v>554</v>
      </c>
      <c r="D12" s="49" t="s">
        <v>555</v>
      </c>
      <c r="E12" s="49" t="s">
        <v>556</v>
      </c>
      <c r="F12" s="49" t="s">
        <v>557</v>
      </c>
      <c r="G12" s="49" t="s">
        <v>558</v>
      </c>
      <c r="H12" s="49" t="s">
        <v>559</v>
      </c>
      <c r="I12" s="49" t="s">
        <v>560</v>
      </c>
      <c r="J12" s="49" t="s">
        <v>561</v>
      </c>
      <c r="K12" s="49" t="s">
        <v>562</v>
      </c>
      <c r="L12" s="49" t="s">
        <v>563</v>
      </c>
      <c r="M12" s="49" t="s">
        <v>564</v>
      </c>
      <c r="N12" s="194" t="s">
        <v>565</v>
      </c>
    </row>
    <row r="13" spans="2:14" x14ac:dyDescent="0.25">
      <c r="B13" s="190"/>
      <c r="C13" s="49" t="s">
        <v>566</v>
      </c>
      <c r="D13" s="49" t="s">
        <v>567</v>
      </c>
      <c r="E13" s="49" t="s">
        <v>568</v>
      </c>
      <c r="F13" s="49" t="s">
        <v>569</v>
      </c>
      <c r="G13" s="49" t="s">
        <v>570</v>
      </c>
      <c r="H13" s="49" t="s">
        <v>571</v>
      </c>
      <c r="I13" s="49" t="s">
        <v>572</v>
      </c>
      <c r="J13" s="49" t="s">
        <v>573</v>
      </c>
      <c r="K13" s="49" t="s">
        <v>574</v>
      </c>
      <c r="L13" s="49" t="s">
        <v>575</v>
      </c>
      <c r="M13" s="49" t="s">
        <v>576</v>
      </c>
      <c r="N13" s="194" t="s">
        <v>577</v>
      </c>
    </row>
    <row r="14" spans="2:14" x14ac:dyDescent="0.25">
      <c r="B14" s="190" t="s">
        <v>121</v>
      </c>
      <c r="C14" s="49"/>
      <c r="D14" s="49"/>
      <c r="E14" s="49"/>
      <c r="F14" s="49"/>
      <c r="G14" s="49"/>
      <c r="H14" s="49"/>
      <c r="I14" s="49"/>
      <c r="J14" s="49"/>
      <c r="K14" s="49"/>
      <c r="L14" s="49"/>
      <c r="M14" s="49"/>
      <c r="N14" s="194"/>
    </row>
    <row r="15" spans="2:14" x14ac:dyDescent="0.25">
      <c r="B15" s="195" t="s">
        <v>1003</v>
      </c>
      <c r="C15" s="49"/>
      <c r="D15" s="49"/>
      <c r="E15" s="49"/>
      <c r="F15" s="49"/>
      <c r="G15" s="49"/>
      <c r="H15" s="49"/>
      <c r="I15" s="49"/>
      <c r="J15" s="49"/>
      <c r="K15" s="49"/>
      <c r="L15" s="49"/>
      <c r="M15" s="49"/>
      <c r="N15" s="194"/>
    </row>
    <row r="16" spans="2:14" x14ac:dyDescent="0.25">
      <c r="B16" s="190" t="s">
        <v>1004</v>
      </c>
      <c r="C16" s="49" t="s">
        <v>449</v>
      </c>
      <c r="D16" s="49" t="s">
        <v>449</v>
      </c>
      <c r="E16" s="49" t="s">
        <v>449</v>
      </c>
      <c r="F16" s="49" t="s">
        <v>449</v>
      </c>
      <c r="G16" s="49" t="s">
        <v>449</v>
      </c>
      <c r="H16" s="49" t="s">
        <v>449</v>
      </c>
      <c r="I16" s="49" t="s">
        <v>449</v>
      </c>
      <c r="J16" s="49" t="s">
        <v>449</v>
      </c>
      <c r="K16" s="49" t="s">
        <v>449</v>
      </c>
      <c r="L16" s="49" t="s">
        <v>449</v>
      </c>
      <c r="M16" s="49" t="s">
        <v>449</v>
      </c>
      <c r="N16" s="194" t="s">
        <v>449</v>
      </c>
    </row>
    <row r="17" spans="2:14" x14ac:dyDescent="0.25">
      <c r="B17" s="190"/>
      <c r="C17" s="49"/>
      <c r="D17" s="49"/>
      <c r="E17" s="49"/>
      <c r="F17" s="49"/>
      <c r="G17" s="49"/>
      <c r="H17" s="49"/>
      <c r="I17" s="49"/>
      <c r="J17" s="49"/>
      <c r="K17" s="49"/>
      <c r="L17" s="49"/>
      <c r="M17" s="49"/>
      <c r="N17" s="194"/>
    </row>
    <row r="18" spans="2:14" x14ac:dyDescent="0.25">
      <c r="B18" s="195" t="s">
        <v>1007</v>
      </c>
      <c r="C18" s="49"/>
      <c r="D18" s="49"/>
      <c r="E18" s="49"/>
      <c r="F18" s="49"/>
      <c r="G18" s="49"/>
      <c r="H18" s="49"/>
      <c r="I18" s="49"/>
      <c r="J18" s="49"/>
      <c r="K18" s="49"/>
      <c r="L18" s="49"/>
      <c r="M18" s="49"/>
      <c r="N18" s="194"/>
    </row>
    <row r="19" spans="2:14" x14ac:dyDescent="0.25">
      <c r="B19" s="190" t="s">
        <v>1010</v>
      </c>
      <c r="C19" s="49" t="s">
        <v>8</v>
      </c>
      <c r="D19" s="49" t="s">
        <v>9</v>
      </c>
      <c r="E19" s="49" t="s">
        <v>10</v>
      </c>
      <c r="F19" s="49" t="s">
        <v>11</v>
      </c>
      <c r="G19" s="49" t="s">
        <v>12</v>
      </c>
      <c r="H19" s="49" t="s">
        <v>13</v>
      </c>
      <c r="I19" s="49" t="s">
        <v>14</v>
      </c>
      <c r="J19" s="49" t="s">
        <v>15</v>
      </c>
      <c r="K19" s="49" t="s">
        <v>16</v>
      </c>
      <c r="L19" s="49" t="s">
        <v>17</v>
      </c>
      <c r="M19" s="49" t="s">
        <v>1011</v>
      </c>
      <c r="N19" s="194" t="s">
        <v>1011</v>
      </c>
    </row>
    <row r="20" spans="2:14" x14ac:dyDescent="0.25">
      <c r="B20" s="190"/>
      <c r="C20" s="49"/>
      <c r="D20" s="49"/>
      <c r="E20" s="49"/>
      <c r="F20" s="49"/>
      <c r="G20" s="49"/>
      <c r="H20" s="49"/>
      <c r="I20" s="49"/>
      <c r="J20" s="49"/>
      <c r="K20" s="49"/>
      <c r="L20" s="49"/>
      <c r="M20" s="49"/>
      <c r="N20" s="194"/>
    </row>
    <row r="21" spans="2:14" x14ac:dyDescent="0.25">
      <c r="B21" s="190" t="s">
        <v>1012</v>
      </c>
      <c r="C21" s="49" t="s">
        <v>1013</v>
      </c>
      <c r="D21" s="49" t="s">
        <v>1013</v>
      </c>
      <c r="E21" s="49" t="s">
        <v>1013</v>
      </c>
      <c r="F21" s="49" t="s">
        <v>1013</v>
      </c>
      <c r="G21" s="49" t="s">
        <v>1013</v>
      </c>
      <c r="H21" s="49" t="s">
        <v>1013</v>
      </c>
      <c r="I21" s="49" t="s">
        <v>1013</v>
      </c>
      <c r="J21" s="49" t="s">
        <v>1013</v>
      </c>
      <c r="K21" s="49" t="s">
        <v>1013</v>
      </c>
      <c r="L21" s="49" t="s">
        <v>1013</v>
      </c>
      <c r="M21" s="49" t="s">
        <v>1013</v>
      </c>
      <c r="N21" s="194" t="s">
        <v>449</v>
      </c>
    </row>
    <row r="22" spans="2:14" x14ac:dyDescent="0.25">
      <c r="B22" s="190"/>
      <c r="C22" s="49"/>
      <c r="D22" s="49"/>
      <c r="E22" s="49"/>
      <c r="F22" s="49"/>
      <c r="G22" s="49"/>
      <c r="H22" s="49"/>
      <c r="I22" s="49"/>
      <c r="J22" s="49"/>
      <c r="K22" s="49"/>
      <c r="L22" s="49"/>
      <c r="M22" s="49"/>
      <c r="N22" s="194"/>
    </row>
    <row r="23" spans="2:14" x14ac:dyDescent="0.25">
      <c r="B23" s="190" t="s">
        <v>120</v>
      </c>
      <c r="C23" s="49" t="s">
        <v>578</v>
      </c>
      <c r="D23" s="49" t="s">
        <v>579</v>
      </c>
      <c r="E23" s="49" t="s">
        <v>580</v>
      </c>
      <c r="F23" s="49" t="s">
        <v>581</v>
      </c>
      <c r="G23" s="49" t="s">
        <v>582</v>
      </c>
      <c r="H23" s="49" t="s">
        <v>583</v>
      </c>
      <c r="I23" s="49" t="s">
        <v>584</v>
      </c>
      <c r="J23" s="49" t="s">
        <v>585</v>
      </c>
      <c r="K23" s="49" t="s">
        <v>586</v>
      </c>
      <c r="L23" s="49" t="s">
        <v>587</v>
      </c>
      <c r="M23" s="49" t="s">
        <v>588</v>
      </c>
      <c r="N23" s="194" t="s">
        <v>588</v>
      </c>
    </row>
    <row r="24" spans="2:14" x14ac:dyDescent="0.25">
      <c r="B24" s="196" t="s">
        <v>99</v>
      </c>
      <c r="C24" s="56" t="s">
        <v>589</v>
      </c>
      <c r="D24" s="56" t="s">
        <v>590</v>
      </c>
      <c r="E24" s="56" t="s">
        <v>591</v>
      </c>
      <c r="F24" s="56" t="s">
        <v>592</v>
      </c>
      <c r="G24" s="56" t="s">
        <v>593</v>
      </c>
      <c r="H24" s="56" t="s">
        <v>594</v>
      </c>
      <c r="I24" s="56" t="s">
        <v>595</v>
      </c>
      <c r="J24" s="56" t="s">
        <v>596</v>
      </c>
      <c r="K24" s="56" t="s">
        <v>597</v>
      </c>
      <c r="L24" s="56" t="s">
        <v>598</v>
      </c>
      <c r="M24" s="56" t="s">
        <v>599</v>
      </c>
      <c r="N24" s="197" t="s">
        <v>600</v>
      </c>
    </row>
    <row r="25" spans="2:14" ht="39.75" customHeight="1" x14ac:dyDescent="0.25">
      <c r="B25" s="295" t="s">
        <v>1017</v>
      </c>
      <c r="C25" s="296"/>
      <c r="D25" s="296"/>
      <c r="E25" s="296"/>
      <c r="F25" s="296"/>
      <c r="G25" s="296"/>
      <c r="H25" s="296"/>
      <c r="I25" s="296"/>
      <c r="J25" s="296"/>
      <c r="K25" s="296"/>
      <c r="L25" s="296"/>
      <c r="M25" s="296"/>
      <c r="N25" s="296"/>
    </row>
    <row r="26" spans="2:14" x14ac:dyDescent="0.25">
      <c r="B26" s="230" t="s">
        <v>1127</v>
      </c>
      <c r="C26" s="50" t="s">
        <v>121</v>
      </c>
      <c r="D26" s="50" t="s">
        <v>121</v>
      </c>
      <c r="E26" s="50" t="s">
        <v>121</v>
      </c>
      <c r="F26" s="50" t="s">
        <v>121</v>
      </c>
      <c r="G26" s="50" t="s">
        <v>121</v>
      </c>
      <c r="H26" s="50" t="s">
        <v>121</v>
      </c>
      <c r="I26" s="50" t="s">
        <v>121</v>
      </c>
      <c r="J26" s="50" t="s">
        <v>121</v>
      </c>
      <c r="K26" s="50" t="s">
        <v>121</v>
      </c>
      <c r="L26" s="50" t="s">
        <v>121</v>
      </c>
      <c r="M26" s="50" t="s">
        <v>121</v>
      </c>
      <c r="N26" s="50" t="s">
        <v>121</v>
      </c>
    </row>
  </sheetData>
  <mergeCells count="4">
    <mergeCell ref="B25:N25"/>
    <mergeCell ref="B2:N2"/>
    <mergeCell ref="C4:N4"/>
    <mergeCell ref="B6:B7"/>
  </mergeCells>
  <pageMargins left="0.7" right="0.7" top="0.75" bottom="0.75" header="0.3" footer="0.3"/>
  <pageSetup paperSize="9" scale="98"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B2:N26"/>
  <sheetViews>
    <sheetView workbookViewId="0">
      <selection activeCell="J27" sqref="J27"/>
    </sheetView>
  </sheetViews>
  <sheetFormatPr defaultRowHeight="15" x14ac:dyDescent="0.25"/>
  <cols>
    <col min="2" max="2" width="25.7109375" customWidth="1"/>
  </cols>
  <sheetData>
    <row r="2" spans="2:14" x14ac:dyDescent="0.25">
      <c r="B2" s="297" t="s">
        <v>1120</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1015</v>
      </c>
      <c r="D4" s="293"/>
      <c r="E4" s="293"/>
      <c r="F4" s="293"/>
      <c r="G4" s="293"/>
      <c r="H4" s="293"/>
      <c r="I4" s="293"/>
      <c r="J4" s="293"/>
      <c r="K4" s="293"/>
      <c r="L4" s="293"/>
      <c r="M4" s="293"/>
      <c r="N4" s="294"/>
    </row>
    <row r="5" spans="2:14" x14ac:dyDescent="0.25">
      <c r="B5" s="191" t="s">
        <v>1016</v>
      </c>
      <c r="C5" s="55" t="s">
        <v>121</v>
      </c>
      <c r="D5" s="55" t="s">
        <v>121</v>
      </c>
      <c r="E5" s="55" t="s">
        <v>121</v>
      </c>
      <c r="F5" s="55" t="s">
        <v>121</v>
      </c>
      <c r="G5" s="55" t="s">
        <v>121</v>
      </c>
      <c r="H5" s="55" t="s">
        <v>121</v>
      </c>
      <c r="I5" s="55" t="s">
        <v>121</v>
      </c>
      <c r="J5" s="55" t="s">
        <v>121</v>
      </c>
      <c r="K5" s="55" t="s">
        <v>121</v>
      </c>
      <c r="L5" s="55" t="s">
        <v>121</v>
      </c>
      <c r="M5" s="55" t="s">
        <v>121</v>
      </c>
      <c r="N5" s="189" t="s">
        <v>121</v>
      </c>
    </row>
    <row r="6" spans="2:14" ht="15" customHeight="1" x14ac:dyDescent="0.25">
      <c r="B6" s="300" t="s">
        <v>1064</v>
      </c>
      <c r="C6" s="54" t="s">
        <v>751</v>
      </c>
      <c r="D6" s="54" t="s">
        <v>752</v>
      </c>
      <c r="E6" s="54" t="s">
        <v>753</v>
      </c>
      <c r="F6" s="54" t="s">
        <v>754</v>
      </c>
      <c r="G6" s="54" t="s">
        <v>755</v>
      </c>
      <c r="H6" s="54" t="s">
        <v>756</v>
      </c>
      <c r="I6" s="54" t="s">
        <v>757</v>
      </c>
      <c r="J6" s="54" t="s">
        <v>709</v>
      </c>
      <c r="K6" s="54" t="s">
        <v>758</v>
      </c>
      <c r="L6" s="54" t="s">
        <v>759</v>
      </c>
      <c r="M6" s="54" t="s">
        <v>540</v>
      </c>
      <c r="N6" s="193" t="s">
        <v>760</v>
      </c>
    </row>
    <row r="7" spans="2:14" ht="15" customHeight="1" x14ac:dyDescent="0.25">
      <c r="B7" s="300"/>
      <c r="C7" s="54" t="s">
        <v>761</v>
      </c>
      <c r="D7" s="54" t="s">
        <v>762</v>
      </c>
      <c r="E7" s="54" t="s">
        <v>763</v>
      </c>
      <c r="F7" s="54" t="s">
        <v>764</v>
      </c>
      <c r="G7" s="54" t="s">
        <v>507</v>
      </c>
      <c r="H7" s="54" t="s">
        <v>765</v>
      </c>
      <c r="I7" s="54" t="s">
        <v>766</v>
      </c>
      <c r="J7" s="54" t="s">
        <v>767</v>
      </c>
      <c r="K7" s="54" t="s">
        <v>768</v>
      </c>
      <c r="L7" s="54" t="s">
        <v>769</v>
      </c>
      <c r="M7" s="54" t="s">
        <v>552</v>
      </c>
      <c r="N7" s="193" t="s">
        <v>770</v>
      </c>
    </row>
    <row r="8" spans="2:14" x14ac:dyDescent="0.25">
      <c r="B8" s="190" t="s">
        <v>1005</v>
      </c>
      <c r="C8" s="49" t="s">
        <v>716</v>
      </c>
      <c r="D8" s="49" t="s">
        <v>717</v>
      </c>
      <c r="E8" s="49" t="s">
        <v>718</v>
      </c>
      <c r="F8" s="49" t="s">
        <v>719</v>
      </c>
      <c r="G8" s="49" t="s">
        <v>205</v>
      </c>
      <c r="H8" s="49" t="s">
        <v>720</v>
      </c>
      <c r="I8" s="49" t="s">
        <v>721</v>
      </c>
      <c r="J8" s="49" t="s">
        <v>722</v>
      </c>
      <c r="K8" s="49" t="s">
        <v>723</v>
      </c>
      <c r="L8" s="49" t="s">
        <v>724</v>
      </c>
      <c r="M8" s="49" t="s">
        <v>499</v>
      </c>
      <c r="N8" s="194" t="s">
        <v>725</v>
      </c>
    </row>
    <row r="9" spans="2:14" x14ac:dyDescent="0.25">
      <c r="B9" s="190" t="s">
        <v>121</v>
      </c>
      <c r="C9" s="49" t="s">
        <v>726</v>
      </c>
      <c r="D9" s="49" t="s">
        <v>727</v>
      </c>
      <c r="E9" s="49" t="s">
        <v>728</v>
      </c>
      <c r="F9" s="49" t="s">
        <v>200</v>
      </c>
      <c r="G9" s="49" t="s">
        <v>729</v>
      </c>
      <c r="H9" s="49" t="s">
        <v>524</v>
      </c>
      <c r="I9" s="49" t="s">
        <v>730</v>
      </c>
      <c r="J9" s="49" t="s">
        <v>731</v>
      </c>
      <c r="K9" s="49" t="s">
        <v>732</v>
      </c>
      <c r="L9" s="49" t="s">
        <v>733</v>
      </c>
      <c r="M9" s="49" t="s">
        <v>166</v>
      </c>
      <c r="N9" s="194" t="s">
        <v>734</v>
      </c>
    </row>
    <row r="10" spans="2:14" x14ac:dyDescent="0.25">
      <c r="B10" s="190" t="s">
        <v>1006</v>
      </c>
      <c r="C10" s="49" t="s">
        <v>735</v>
      </c>
      <c r="D10" s="49" t="s">
        <v>736</v>
      </c>
      <c r="E10" s="49" t="s">
        <v>737</v>
      </c>
      <c r="F10" s="49" t="s">
        <v>738</v>
      </c>
      <c r="G10" s="49" t="s">
        <v>739</v>
      </c>
      <c r="H10" s="49" t="s">
        <v>226</v>
      </c>
      <c r="I10" s="49" t="s">
        <v>740</v>
      </c>
      <c r="J10" s="49" t="s">
        <v>334</v>
      </c>
      <c r="K10" s="49" t="s">
        <v>741</v>
      </c>
      <c r="L10" s="49" t="s">
        <v>147</v>
      </c>
      <c r="M10" s="49" t="s">
        <v>522</v>
      </c>
      <c r="N10" s="194" t="s">
        <v>742</v>
      </c>
    </row>
    <row r="11" spans="2:14" x14ac:dyDescent="0.25">
      <c r="B11" s="190" t="s">
        <v>121</v>
      </c>
      <c r="C11" s="49" t="s">
        <v>743</v>
      </c>
      <c r="D11" s="49" t="s">
        <v>744</v>
      </c>
      <c r="E11" s="49" t="s">
        <v>745</v>
      </c>
      <c r="F11" s="49" t="s">
        <v>209</v>
      </c>
      <c r="G11" s="49" t="s">
        <v>746</v>
      </c>
      <c r="H11" s="49" t="s">
        <v>747</v>
      </c>
      <c r="I11" s="49" t="s">
        <v>748</v>
      </c>
      <c r="J11" s="49" t="s">
        <v>749</v>
      </c>
      <c r="K11" s="49" t="s">
        <v>750</v>
      </c>
      <c r="L11" s="49" t="s">
        <v>201</v>
      </c>
      <c r="M11" s="49" t="s">
        <v>215</v>
      </c>
      <c r="N11" s="194" t="s">
        <v>216</v>
      </c>
    </row>
    <row r="12" spans="2:14" x14ac:dyDescent="0.25">
      <c r="B12" s="190" t="s">
        <v>159</v>
      </c>
      <c r="C12" s="49" t="s">
        <v>771</v>
      </c>
      <c r="D12" s="49" t="s">
        <v>772</v>
      </c>
      <c r="E12" s="49" t="s">
        <v>773</v>
      </c>
      <c r="F12" s="49" t="s">
        <v>774</v>
      </c>
      <c r="G12" s="49" t="s">
        <v>775</v>
      </c>
      <c r="H12" s="49" t="s">
        <v>776</v>
      </c>
      <c r="I12" s="49" t="s">
        <v>777</v>
      </c>
      <c r="J12" s="49" t="s">
        <v>778</v>
      </c>
      <c r="K12" s="49" t="s">
        <v>779</v>
      </c>
      <c r="L12" s="49" t="s">
        <v>780</v>
      </c>
      <c r="M12" s="49" t="s">
        <v>564</v>
      </c>
      <c r="N12" s="194" t="s">
        <v>781</v>
      </c>
    </row>
    <row r="13" spans="2:14" x14ac:dyDescent="0.25">
      <c r="B13" s="190" t="s">
        <v>121</v>
      </c>
      <c r="C13" s="49" t="s">
        <v>782</v>
      </c>
      <c r="D13" s="49" t="s">
        <v>783</v>
      </c>
      <c r="E13" s="49" t="s">
        <v>784</v>
      </c>
      <c r="F13" s="49" t="s">
        <v>785</v>
      </c>
      <c r="G13" s="49" t="s">
        <v>786</v>
      </c>
      <c r="H13" s="49" t="s">
        <v>787</v>
      </c>
      <c r="I13" s="49" t="s">
        <v>788</v>
      </c>
      <c r="J13" s="49" t="s">
        <v>789</v>
      </c>
      <c r="K13" s="49" t="s">
        <v>790</v>
      </c>
      <c r="L13" s="49" t="s">
        <v>791</v>
      </c>
      <c r="M13" s="49" t="s">
        <v>576</v>
      </c>
      <c r="N13" s="194" t="s">
        <v>792</v>
      </c>
    </row>
    <row r="14" spans="2:14" x14ac:dyDescent="0.25">
      <c r="B14" s="190"/>
      <c r="C14" s="49"/>
      <c r="D14" s="49"/>
      <c r="E14" s="49"/>
      <c r="F14" s="49"/>
      <c r="G14" s="49"/>
      <c r="H14" s="49"/>
      <c r="I14" s="49"/>
      <c r="J14" s="49"/>
      <c r="K14" s="49"/>
      <c r="L14" s="49"/>
      <c r="M14" s="49"/>
      <c r="N14" s="194"/>
    </row>
    <row r="15" spans="2:14" x14ac:dyDescent="0.25">
      <c r="B15" s="195" t="s">
        <v>1003</v>
      </c>
      <c r="C15" s="49"/>
      <c r="D15" s="49"/>
      <c r="E15" s="49"/>
      <c r="F15" s="49"/>
      <c r="G15" s="49"/>
      <c r="H15" s="49"/>
      <c r="I15" s="49"/>
      <c r="J15" s="49"/>
      <c r="K15" s="49"/>
      <c r="L15" s="49"/>
      <c r="M15" s="49"/>
      <c r="N15" s="194"/>
    </row>
    <row r="16" spans="2:14" x14ac:dyDescent="0.25">
      <c r="B16" s="190" t="s">
        <v>1004</v>
      </c>
      <c r="C16" s="49" t="s">
        <v>449</v>
      </c>
      <c r="D16" s="49" t="s">
        <v>449</v>
      </c>
      <c r="E16" s="49" t="s">
        <v>449</v>
      </c>
      <c r="F16" s="49" t="s">
        <v>449</v>
      </c>
      <c r="G16" s="49" t="s">
        <v>449</v>
      </c>
      <c r="H16" s="49" t="s">
        <v>449</v>
      </c>
      <c r="I16" s="49" t="s">
        <v>449</v>
      </c>
      <c r="J16" s="49" t="s">
        <v>449</v>
      </c>
      <c r="K16" s="49" t="s">
        <v>449</v>
      </c>
      <c r="L16" s="49" t="s">
        <v>449</v>
      </c>
      <c r="M16" s="49" t="s">
        <v>449</v>
      </c>
      <c r="N16" s="194" t="s">
        <v>449</v>
      </c>
    </row>
    <row r="17" spans="2:14" x14ac:dyDescent="0.25">
      <c r="B17" s="190"/>
      <c r="C17" s="49"/>
      <c r="D17" s="49"/>
      <c r="E17" s="49"/>
      <c r="F17" s="49"/>
      <c r="G17" s="49"/>
      <c r="H17" s="49"/>
      <c r="I17" s="49"/>
      <c r="J17" s="49"/>
      <c r="K17" s="49"/>
      <c r="L17" s="49"/>
      <c r="M17" s="49"/>
      <c r="N17" s="194"/>
    </row>
    <row r="18" spans="2:14" x14ac:dyDescent="0.25">
      <c r="B18" s="195" t="s">
        <v>1007</v>
      </c>
      <c r="C18" s="49"/>
      <c r="D18" s="49"/>
      <c r="E18" s="49"/>
      <c r="F18" s="49"/>
      <c r="G18" s="49"/>
      <c r="H18" s="49"/>
      <c r="I18" s="49"/>
      <c r="J18" s="49"/>
      <c r="K18" s="49"/>
      <c r="L18" s="49"/>
      <c r="M18" s="49"/>
      <c r="N18" s="194"/>
    </row>
    <row r="19" spans="2:14" x14ac:dyDescent="0.25">
      <c r="B19" s="190" t="s">
        <v>1018</v>
      </c>
      <c r="C19" s="49" t="s">
        <v>8</v>
      </c>
      <c r="D19" s="49" t="s">
        <v>9</v>
      </c>
      <c r="E19" s="49" t="s">
        <v>10</v>
      </c>
      <c r="F19" s="49" t="s">
        <v>11</v>
      </c>
      <c r="G19" s="49" t="s">
        <v>12</v>
      </c>
      <c r="H19" s="49" t="s">
        <v>13</v>
      </c>
      <c r="I19" s="49" t="s">
        <v>14</v>
      </c>
      <c r="J19" s="49" t="s">
        <v>15</v>
      </c>
      <c r="K19" s="49" t="s">
        <v>16</v>
      </c>
      <c r="L19" s="49" t="s">
        <v>17</v>
      </c>
      <c r="M19" s="49" t="s">
        <v>1011</v>
      </c>
      <c r="N19" s="194" t="s">
        <v>1011</v>
      </c>
    </row>
    <row r="20" spans="2:14" x14ac:dyDescent="0.25">
      <c r="B20" s="190"/>
      <c r="C20" s="49"/>
      <c r="D20" s="49"/>
      <c r="E20" s="49"/>
      <c r="F20" s="49"/>
      <c r="G20" s="49"/>
      <c r="H20" s="49"/>
      <c r="I20" s="49"/>
      <c r="J20" s="49"/>
      <c r="K20" s="49"/>
      <c r="L20" s="49"/>
      <c r="M20" s="49"/>
      <c r="N20" s="194"/>
    </row>
    <row r="21" spans="2:14" x14ac:dyDescent="0.25">
      <c r="B21" s="190" t="s">
        <v>1019</v>
      </c>
      <c r="C21" s="49" t="s">
        <v>1013</v>
      </c>
      <c r="D21" s="49" t="s">
        <v>1013</v>
      </c>
      <c r="E21" s="49" t="s">
        <v>1013</v>
      </c>
      <c r="F21" s="49" t="s">
        <v>1013</v>
      </c>
      <c r="G21" s="49" t="s">
        <v>1013</v>
      </c>
      <c r="H21" s="49" t="s">
        <v>1013</v>
      </c>
      <c r="I21" s="49" t="s">
        <v>1013</v>
      </c>
      <c r="J21" s="49" t="s">
        <v>1013</v>
      </c>
      <c r="K21" s="49" t="s">
        <v>1013</v>
      </c>
      <c r="L21" s="49" t="s">
        <v>1013</v>
      </c>
      <c r="M21" s="49" t="s">
        <v>1013</v>
      </c>
      <c r="N21" s="194" t="s">
        <v>449</v>
      </c>
    </row>
    <row r="22" spans="2:14" x14ac:dyDescent="0.25">
      <c r="B22" s="190"/>
      <c r="C22" s="49"/>
      <c r="D22" s="49"/>
      <c r="E22" s="49"/>
      <c r="F22" s="49"/>
      <c r="G22" s="49"/>
      <c r="H22" s="49"/>
      <c r="I22" s="49"/>
      <c r="J22" s="49"/>
      <c r="K22" s="49"/>
      <c r="L22" s="49"/>
      <c r="M22" s="49"/>
      <c r="N22" s="194"/>
    </row>
    <row r="23" spans="2:14" x14ac:dyDescent="0.25">
      <c r="B23" s="190" t="s">
        <v>120</v>
      </c>
      <c r="C23" s="49" t="s">
        <v>793</v>
      </c>
      <c r="D23" s="49" t="s">
        <v>794</v>
      </c>
      <c r="E23" s="49" t="s">
        <v>795</v>
      </c>
      <c r="F23" s="49" t="s">
        <v>796</v>
      </c>
      <c r="G23" s="49" t="s">
        <v>797</v>
      </c>
      <c r="H23" s="49" t="s">
        <v>798</v>
      </c>
      <c r="I23" s="49" t="s">
        <v>799</v>
      </c>
      <c r="J23" s="49" t="s">
        <v>799</v>
      </c>
      <c r="K23" s="49" t="s">
        <v>800</v>
      </c>
      <c r="L23" s="49" t="s">
        <v>801</v>
      </c>
      <c r="M23" s="49" t="s">
        <v>588</v>
      </c>
      <c r="N23" s="194" t="s">
        <v>802</v>
      </c>
    </row>
    <row r="24" spans="2:14" x14ac:dyDescent="0.25">
      <c r="B24" s="196" t="s">
        <v>99</v>
      </c>
      <c r="C24" s="56" t="s">
        <v>803</v>
      </c>
      <c r="D24" s="56" t="s">
        <v>804</v>
      </c>
      <c r="E24" s="56" t="s">
        <v>805</v>
      </c>
      <c r="F24" s="56" t="s">
        <v>806</v>
      </c>
      <c r="G24" s="56" t="s">
        <v>807</v>
      </c>
      <c r="H24" s="56" t="s">
        <v>808</v>
      </c>
      <c r="I24" s="56" t="s">
        <v>809</v>
      </c>
      <c r="J24" s="56" t="s">
        <v>810</v>
      </c>
      <c r="K24" s="56" t="s">
        <v>811</v>
      </c>
      <c r="L24" s="56" t="s">
        <v>812</v>
      </c>
      <c r="M24" s="56" t="s">
        <v>599</v>
      </c>
      <c r="N24" s="197" t="s">
        <v>813</v>
      </c>
    </row>
    <row r="25" spans="2:14" ht="43.5" customHeight="1" x14ac:dyDescent="0.25">
      <c r="B25" s="295" t="s">
        <v>1020</v>
      </c>
      <c r="C25" s="296"/>
      <c r="D25" s="296"/>
      <c r="E25" s="296"/>
      <c r="F25" s="296"/>
      <c r="G25" s="296"/>
      <c r="H25" s="296"/>
      <c r="I25" s="296"/>
      <c r="J25" s="296"/>
      <c r="K25" s="296"/>
      <c r="L25" s="296"/>
      <c r="M25" s="296"/>
      <c r="N25" s="296"/>
    </row>
    <row r="26" spans="2:14" x14ac:dyDescent="0.25">
      <c r="B26" s="230" t="s">
        <v>1127</v>
      </c>
      <c r="C26" s="52" t="s">
        <v>121</v>
      </c>
      <c r="D26" s="52" t="s">
        <v>121</v>
      </c>
      <c r="E26" s="52" t="s">
        <v>121</v>
      </c>
      <c r="F26" s="52" t="s">
        <v>121</v>
      </c>
      <c r="G26" s="52" t="s">
        <v>121</v>
      </c>
      <c r="H26" s="52" t="s">
        <v>121</v>
      </c>
      <c r="I26" s="52" t="s">
        <v>121</v>
      </c>
      <c r="J26" s="52" t="s">
        <v>121</v>
      </c>
      <c r="K26" s="52" t="s">
        <v>121</v>
      </c>
      <c r="L26" s="52" t="s">
        <v>121</v>
      </c>
      <c r="M26" s="52" t="s">
        <v>121</v>
      </c>
      <c r="N26" s="52" t="s">
        <v>121</v>
      </c>
    </row>
  </sheetData>
  <mergeCells count="4">
    <mergeCell ref="B25:N25"/>
    <mergeCell ref="B2:N2"/>
    <mergeCell ref="C4:N4"/>
    <mergeCell ref="B6:B7"/>
  </mergeCells>
  <pageMargins left="0.7" right="0.7" top="0.75" bottom="0.75" header="0.3" footer="0.3"/>
  <pageSetup paperSize="9" scale="98"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B2:N26"/>
  <sheetViews>
    <sheetView workbookViewId="0">
      <selection activeCell="J29" sqref="J29"/>
    </sheetView>
  </sheetViews>
  <sheetFormatPr defaultRowHeight="15" x14ac:dyDescent="0.25"/>
  <cols>
    <col min="2" max="2" width="23.85546875" customWidth="1"/>
  </cols>
  <sheetData>
    <row r="2" spans="2:14" x14ac:dyDescent="0.25">
      <c r="B2" s="297" t="s">
        <v>1121</v>
      </c>
      <c r="C2" s="298"/>
      <c r="D2" s="298"/>
      <c r="E2" s="298"/>
      <c r="F2" s="298"/>
      <c r="G2" s="298"/>
      <c r="H2" s="298"/>
      <c r="I2" s="298"/>
      <c r="J2" s="298"/>
      <c r="K2" s="298"/>
      <c r="L2" s="298"/>
      <c r="M2" s="298"/>
      <c r="N2" s="299"/>
    </row>
    <row r="3" spans="2:14" x14ac:dyDescent="0.25">
      <c r="B3" s="188" t="s">
        <v>121</v>
      </c>
      <c r="C3" s="55" t="s">
        <v>247</v>
      </c>
      <c r="D3" s="55" t="s">
        <v>246</v>
      </c>
      <c r="E3" s="55" t="s">
        <v>245</v>
      </c>
      <c r="F3" s="55" t="s">
        <v>244</v>
      </c>
      <c r="G3" s="55" t="s">
        <v>243</v>
      </c>
      <c r="H3" s="55" t="s">
        <v>242</v>
      </c>
      <c r="I3" s="55" t="s">
        <v>241</v>
      </c>
      <c r="J3" s="55" t="s">
        <v>240</v>
      </c>
      <c r="K3" s="55" t="s">
        <v>239</v>
      </c>
      <c r="L3" s="55" t="s">
        <v>238</v>
      </c>
      <c r="M3" s="55" t="s">
        <v>237</v>
      </c>
      <c r="N3" s="189" t="s">
        <v>236</v>
      </c>
    </row>
    <row r="4" spans="2:14" x14ac:dyDescent="0.25">
      <c r="B4" s="190"/>
      <c r="C4" s="293" t="s">
        <v>1063</v>
      </c>
      <c r="D4" s="293"/>
      <c r="E4" s="293"/>
      <c r="F4" s="293"/>
      <c r="G4" s="293"/>
      <c r="H4" s="293"/>
      <c r="I4" s="293"/>
      <c r="J4" s="293"/>
      <c r="K4" s="293"/>
      <c r="L4" s="293"/>
      <c r="M4" s="293"/>
      <c r="N4" s="294"/>
    </row>
    <row r="5" spans="2:14" x14ac:dyDescent="0.25">
      <c r="B5" s="191" t="s">
        <v>1016</v>
      </c>
      <c r="C5" s="55" t="s">
        <v>121</v>
      </c>
      <c r="D5" s="55" t="s">
        <v>121</v>
      </c>
      <c r="E5" s="55" t="s">
        <v>121</v>
      </c>
      <c r="F5" s="55" t="s">
        <v>121</v>
      </c>
      <c r="G5" s="55" t="s">
        <v>121</v>
      </c>
      <c r="H5" s="55" t="s">
        <v>121</v>
      </c>
      <c r="I5" s="55" t="s">
        <v>121</v>
      </c>
      <c r="J5" s="55" t="s">
        <v>121</v>
      </c>
      <c r="K5" s="55" t="s">
        <v>121</v>
      </c>
      <c r="L5" s="55" t="s">
        <v>121</v>
      </c>
      <c r="M5" s="55" t="s">
        <v>121</v>
      </c>
      <c r="N5" s="189" t="s">
        <v>121</v>
      </c>
    </row>
    <row r="6" spans="2:14" ht="15" customHeight="1" x14ac:dyDescent="0.25">
      <c r="B6" s="300" t="s">
        <v>1064</v>
      </c>
      <c r="C6" s="54" t="s">
        <v>646</v>
      </c>
      <c r="D6" s="54" t="s">
        <v>647</v>
      </c>
      <c r="E6" s="54" t="s">
        <v>648</v>
      </c>
      <c r="F6" s="54" t="s">
        <v>649</v>
      </c>
      <c r="G6" s="54" t="s">
        <v>650</v>
      </c>
      <c r="H6" s="54" t="s">
        <v>651</v>
      </c>
      <c r="I6" s="54" t="s">
        <v>652</v>
      </c>
      <c r="J6" s="54" t="s">
        <v>653</v>
      </c>
      <c r="K6" s="54" t="s">
        <v>654</v>
      </c>
      <c r="L6" s="54" t="s">
        <v>655</v>
      </c>
      <c r="M6" s="54" t="s">
        <v>656</v>
      </c>
      <c r="N6" s="193" t="s">
        <v>657</v>
      </c>
    </row>
    <row r="7" spans="2:14" x14ac:dyDescent="0.25">
      <c r="B7" s="300"/>
      <c r="C7" s="54" t="s">
        <v>658</v>
      </c>
      <c r="D7" s="54" t="s">
        <v>659</v>
      </c>
      <c r="E7" s="54" t="s">
        <v>660</v>
      </c>
      <c r="F7" s="54" t="s">
        <v>661</v>
      </c>
      <c r="G7" s="54" t="s">
        <v>662</v>
      </c>
      <c r="H7" s="54" t="s">
        <v>663</v>
      </c>
      <c r="I7" s="54" t="s">
        <v>664</v>
      </c>
      <c r="J7" s="54" t="s">
        <v>665</v>
      </c>
      <c r="K7" s="54" t="s">
        <v>666</v>
      </c>
      <c r="L7" s="54" t="s">
        <v>667</v>
      </c>
      <c r="M7" s="54" t="s">
        <v>668</v>
      </c>
      <c r="N7" s="193" t="s">
        <v>669</v>
      </c>
    </row>
    <row r="8" spans="2:14" x14ac:dyDescent="0.25">
      <c r="B8" s="190" t="s">
        <v>1005</v>
      </c>
      <c r="C8" s="49" t="s">
        <v>601</v>
      </c>
      <c r="D8" s="49" t="s">
        <v>602</v>
      </c>
      <c r="E8" s="49" t="s">
        <v>603</v>
      </c>
      <c r="F8" s="49" t="s">
        <v>604</v>
      </c>
      <c r="G8" s="49" t="s">
        <v>605</v>
      </c>
      <c r="H8" s="49" t="s">
        <v>606</v>
      </c>
      <c r="I8" s="49" t="s">
        <v>607</v>
      </c>
      <c r="J8" s="49" t="s">
        <v>608</v>
      </c>
      <c r="K8" s="49" t="s">
        <v>609</v>
      </c>
      <c r="L8" s="49" t="s">
        <v>610</v>
      </c>
      <c r="M8" s="49" t="s">
        <v>611</v>
      </c>
      <c r="N8" s="194" t="s">
        <v>612</v>
      </c>
    </row>
    <row r="9" spans="2:14" x14ac:dyDescent="0.25">
      <c r="B9" s="190" t="s">
        <v>121</v>
      </c>
      <c r="C9" s="49" t="s">
        <v>613</v>
      </c>
      <c r="D9" s="49" t="s">
        <v>614</v>
      </c>
      <c r="E9" s="49" t="s">
        <v>615</v>
      </c>
      <c r="F9" s="49" t="s">
        <v>616</v>
      </c>
      <c r="G9" s="49" t="s">
        <v>617</v>
      </c>
      <c r="H9" s="49" t="s">
        <v>618</v>
      </c>
      <c r="I9" s="49" t="s">
        <v>619</v>
      </c>
      <c r="J9" s="49" t="s">
        <v>620</v>
      </c>
      <c r="K9" s="49" t="s">
        <v>621</v>
      </c>
      <c r="L9" s="49" t="s">
        <v>622</v>
      </c>
      <c r="M9" s="49" t="s">
        <v>623</v>
      </c>
      <c r="N9" s="194" t="s">
        <v>624</v>
      </c>
    </row>
    <row r="10" spans="2:14" x14ac:dyDescent="0.25">
      <c r="B10" s="190" t="s">
        <v>1006</v>
      </c>
      <c r="C10" s="49" t="s">
        <v>625</v>
      </c>
      <c r="D10" s="49" t="s">
        <v>626</v>
      </c>
      <c r="E10" s="49" t="s">
        <v>627</v>
      </c>
      <c r="F10" s="49" t="s">
        <v>628</v>
      </c>
      <c r="G10" s="49" t="s">
        <v>629</v>
      </c>
      <c r="H10" s="49" t="s">
        <v>630</v>
      </c>
      <c r="I10" s="49" t="s">
        <v>631</v>
      </c>
      <c r="J10" s="49" t="s">
        <v>632</v>
      </c>
      <c r="K10" s="49" t="s">
        <v>633</v>
      </c>
      <c r="L10" s="49" t="s">
        <v>634</v>
      </c>
      <c r="M10" s="49" t="s">
        <v>635</v>
      </c>
      <c r="N10" s="194" t="s">
        <v>636</v>
      </c>
    </row>
    <row r="11" spans="2:14" x14ac:dyDescent="0.25">
      <c r="B11" s="190" t="s">
        <v>121</v>
      </c>
      <c r="C11" s="49" t="s">
        <v>637</v>
      </c>
      <c r="D11" s="49" t="s">
        <v>638</v>
      </c>
      <c r="E11" s="49" t="s">
        <v>639</v>
      </c>
      <c r="F11" s="49" t="s">
        <v>640</v>
      </c>
      <c r="G11" s="49" t="s">
        <v>641</v>
      </c>
      <c r="H11" s="49" t="s">
        <v>642</v>
      </c>
      <c r="I11" s="49" t="s">
        <v>640</v>
      </c>
      <c r="J11" s="49" t="s">
        <v>643</v>
      </c>
      <c r="K11" s="49" t="s">
        <v>644</v>
      </c>
      <c r="L11" s="49" t="s">
        <v>503</v>
      </c>
      <c r="M11" s="49" t="s">
        <v>645</v>
      </c>
      <c r="N11" s="194" t="s">
        <v>438</v>
      </c>
    </row>
    <row r="12" spans="2:14" x14ac:dyDescent="0.25">
      <c r="B12" s="190" t="s">
        <v>159</v>
      </c>
      <c r="C12" s="49" t="s">
        <v>670</v>
      </c>
      <c r="D12" s="49" t="s">
        <v>671</v>
      </c>
      <c r="E12" s="49" t="s">
        <v>672</v>
      </c>
      <c r="F12" s="49" t="s">
        <v>673</v>
      </c>
      <c r="G12" s="49" t="s">
        <v>674</v>
      </c>
      <c r="H12" s="49" t="s">
        <v>675</v>
      </c>
      <c r="I12" s="49" t="s">
        <v>676</v>
      </c>
      <c r="J12" s="49" t="s">
        <v>677</v>
      </c>
      <c r="K12" s="49" t="s">
        <v>363</v>
      </c>
      <c r="L12" s="49" t="s">
        <v>678</v>
      </c>
      <c r="M12" s="49" t="s">
        <v>679</v>
      </c>
      <c r="N12" s="194" t="s">
        <v>680</v>
      </c>
    </row>
    <row r="13" spans="2:14" x14ac:dyDescent="0.25">
      <c r="B13" s="190" t="s">
        <v>121</v>
      </c>
      <c r="C13" s="49" t="s">
        <v>681</v>
      </c>
      <c r="D13" s="49" t="s">
        <v>682</v>
      </c>
      <c r="E13" s="49" t="s">
        <v>683</v>
      </c>
      <c r="F13" s="49" t="s">
        <v>684</v>
      </c>
      <c r="G13" s="49" t="s">
        <v>685</v>
      </c>
      <c r="H13" s="49" t="s">
        <v>686</v>
      </c>
      <c r="I13" s="49" t="s">
        <v>687</v>
      </c>
      <c r="J13" s="49" t="s">
        <v>688</v>
      </c>
      <c r="K13" s="49" t="s">
        <v>689</v>
      </c>
      <c r="L13" s="49" t="s">
        <v>690</v>
      </c>
      <c r="M13" s="49" t="s">
        <v>691</v>
      </c>
      <c r="N13" s="194" t="s">
        <v>692</v>
      </c>
    </row>
    <row r="14" spans="2:14" x14ac:dyDescent="0.25">
      <c r="B14" s="190"/>
      <c r="C14" s="49"/>
      <c r="D14" s="49"/>
      <c r="E14" s="49"/>
      <c r="F14" s="49"/>
      <c r="G14" s="49"/>
      <c r="H14" s="49"/>
      <c r="I14" s="49"/>
      <c r="J14" s="49"/>
      <c r="K14" s="49"/>
      <c r="L14" s="49"/>
      <c r="M14" s="49"/>
      <c r="N14" s="194"/>
    </row>
    <row r="15" spans="2:14" x14ac:dyDescent="0.25">
      <c r="B15" s="195" t="s">
        <v>1003</v>
      </c>
      <c r="C15" s="49"/>
      <c r="D15" s="49"/>
      <c r="E15" s="49"/>
      <c r="F15" s="49"/>
      <c r="G15" s="49"/>
      <c r="H15" s="49"/>
      <c r="I15" s="49"/>
      <c r="J15" s="49"/>
      <c r="K15" s="49"/>
      <c r="L15" s="49"/>
      <c r="M15" s="49"/>
      <c r="N15" s="194"/>
    </row>
    <row r="16" spans="2:14" x14ac:dyDescent="0.25">
      <c r="B16" s="190" t="s">
        <v>1004</v>
      </c>
      <c r="C16" s="49" t="s">
        <v>449</v>
      </c>
      <c r="D16" s="49" t="s">
        <v>449</v>
      </c>
      <c r="E16" s="49" t="s">
        <v>449</v>
      </c>
      <c r="F16" s="49" t="s">
        <v>449</v>
      </c>
      <c r="G16" s="49" t="s">
        <v>449</v>
      </c>
      <c r="H16" s="49" t="s">
        <v>449</v>
      </c>
      <c r="I16" s="49" t="s">
        <v>449</v>
      </c>
      <c r="J16" s="49" t="s">
        <v>449</v>
      </c>
      <c r="K16" s="49" t="s">
        <v>449</v>
      </c>
      <c r="L16" s="49" t="s">
        <v>449</v>
      </c>
      <c r="M16" s="49" t="s">
        <v>449</v>
      </c>
      <c r="N16" s="194" t="s">
        <v>449</v>
      </c>
    </row>
    <row r="17" spans="2:14" x14ac:dyDescent="0.25">
      <c r="B17" s="190"/>
      <c r="C17" s="49"/>
      <c r="D17" s="49"/>
      <c r="E17" s="49"/>
      <c r="F17" s="49"/>
      <c r="G17" s="49"/>
      <c r="H17" s="49"/>
      <c r="I17" s="49"/>
      <c r="J17" s="49"/>
      <c r="K17" s="49"/>
      <c r="L17" s="49"/>
      <c r="M17" s="49"/>
      <c r="N17" s="194"/>
    </row>
    <row r="18" spans="2:14" x14ac:dyDescent="0.25">
      <c r="B18" s="195" t="s">
        <v>1007</v>
      </c>
      <c r="C18" s="49"/>
      <c r="D18" s="49"/>
      <c r="E18" s="49"/>
      <c r="F18" s="49"/>
      <c r="G18" s="49"/>
      <c r="H18" s="49"/>
      <c r="I18" s="49"/>
      <c r="J18" s="49"/>
      <c r="K18" s="49"/>
      <c r="L18" s="49"/>
      <c r="M18" s="49"/>
      <c r="N18" s="194"/>
    </row>
    <row r="19" spans="2:14" x14ac:dyDescent="0.25">
      <c r="B19" s="190" t="s">
        <v>1010</v>
      </c>
      <c r="C19" s="49" t="s">
        <v>8</v>
      </c>
      <c r="D19" s="49" t="s">
        <v>9</v>
      </c>
      <c r="E19" s="49" t="s">
        <v>10</v>
      </c>
      <c r="F19" s="49" t="s">
        <v>11</v>
      </c>
      <c r="G19" s="49" t="s">
        <v>12</v>
      </c>
      <c r="H19" s="49" t="s">
        <v>13</v>
      </c>
      <c r="I19" s="49" t="s">
        <v>14</v>
      </c>
      <c r="J19" s="49" t="s">
        <v>15</v>
      </c>
      <c r="K19" s="49" t="s">
        <v>16</v>
      </c>
      <c r="L19" s="49" t="s">
        <v>17</v>
      </c>
      <c r="M19" s="49" t="s">
        <v>1011</v>
      </c>
      <c r="N19" s="194" t="s">
        <v>1011</v>
      </c>
    </row>
    <row r="20" spans="2:14" x14ac:dyDescent="0.25">
      <c r="B20" s="190"/>
      <c r="C20" s="49"/>
      <c r="D20" s="49"/>
      <c r="E20" s="49"/>
      <c r="F20" s="49"/>
      <c r="G20" s="49"/>
      <c r="H20" s="49"/>
      <c r="I20" s="49"/>
      <c r="J20" s="49"/>
      <c r="K20" s="49"/>
      <c r="L20" s="49"/>
      <c r="M20" s="49"/>
      <c r="N20" s="194"/>
    </row>
    <row r="21" spans="2:14" x14ac:dyDescent="0.25">
      <c r="B21" s="190" t="s">
        <v>1012</v>
      </c>
      <c r="C21" s="49" t="s">
        <v>1013</v>
      </c>
      <c r="D21" s="49" t="s">
        <v>1013</v>
      </c>
      <c r="E21" s="49" t="s">
        <v>1013</v>
      </c>
      <c r="F21" s="49" t="s">
        <v>1013</v>
      </c>
      <c r="G21" s="49" t="s">
        <v>1013</v>
      </c>
      <c r="H21" s="49" t="s">
        <v>1013</v>
      </c>
      <c r="I21" s="49" t="s">
        <v>1013</v>
      </c>
      <c r="J21" s="49" t="s">
        <v>1013</v>
      </c>
      <c r="K21" s="49" t="s">
        <v>1013</v>
      </c>
      <c r="L21" s="49" t="s">
        <v>1013</v>
      </c>
      <c r="M21" s="49" t="s">
        <v>1013</v>
      </c>
      <c r="N21" s="194" t="s">
        <v>449</v>
      </c>
    </row>
    <row r="22" spans="2:14" x14ac:dyDescent="0.25">
      <c r="B22" s="190"/>
      <c r="C22" s="49"/>
      <c r="D22" s="49"/>
      <c r="E22" s="49"/>
      <c r="F22" s="49"/>
      <c r="G22" s="49"/>
      <c r="H22" s="49"/>
      <c r="I22" s="49"/>
      <c r="J22" s="49"/>
      <c r="K22" s="49"/>
      <c r="L22" s="49"/>
      <c r="M22" s="49"/>
      <c r="N22" s="194"/>
    </row>
    <row r="23" spans="2:14" x14ac:dyDescent="0.25">
      <c r="B23" s="190" t="s">
        <v>120</v>
      </c>
      <c r="C23" s="49" t="s">
        <v>693</v>
      </c>
      <c r="D23" s="49" t="s">
        <v>694</v>
      </c>
      <c r="E23" s="49" t="s">
        <v>695</v>
      </c>
      <c r="F23" s="49" t="s">
        <v>696</v>
      </c>
      <c r="G23" s="49" t="s">
        <v>697</v>
      </c>
      <c r="H23" s="49" t="s">
        <v>698</v>
      </c>
      <c r="I23" s="49" t="s">
        <v>699</v>
      </c>
      <c r="J23" s="49" t="s">
        <v>700</v>
      </c>
      <c r="K23" s="49" t="s">
        <v>701</v>
      </c>
      <c r="L23" s="49" t="s">
        <v>702</v>
      </c>
      <c r="M23" s="49" t="s">
        <v>703</v>
      </c>
      <c r="N23" s="194" t="s">
        <v>703</v>
      </c>
    </row>
    <row r="24" spans="2:14" x14ac:dyDescent="0.25">
      <c r="B24" s="196" t="s">
        <v>99</v>
      </c>
      <c r="C24" s="56" t="s">
        <v>704</v>
      </c>
      <c r="D24" s="56" t="s">
        <v>705</v>
      </c>
      <c r="E24" s="56" t="s">
        <v>706</v>
      </c>
      <c r="F24" s="56" t="s">
        <v>707</v>
      </c>
      <c r="G24" s="56" t="s">
        <v>708</v>
      </c>
      <c r="H24" s="56" t="s">
        <v>709</v>
      </c>
      <c r="I24" s="56" t="s">
        <v>710</v>
      </c>
      <c r="J24" s="56" t="s">
        <v>711</v>
      </c>
      <c r="K24" s="56" t="s">
        <v>712</v>
      </c>
      <c r="L24" s="56" t="s">
        <v>713</v>
      </c>
      <c r="M24" s="56" t="s">
        <v>714</v>
      </c>
      <c r="N24" s="197" t="s">
        <v>715</v>
      </c>
    </row>
    <row r="25" spans="2:14" ht="42" customHeight="1" x14ac:dyDescent="0.25">
      <c r="B25" s="295" t="s">
        <v>1017</v>
      </c>
      <c r="C25" s="296"/>
      <c r="D25" s="296"/>
      <c r="E25" s="296"/>
      <c r="F25" s="296"/>
      <c r="G25" s="296"/>
      <c r="H25" s="296"/>
      <c r="I25" s="296"/>
      <c r="J25" s="296"/>
      <c r="K25" s="296"/>
      <c r="L25" s="296"/>
      <c r="M25" s="296"/>
      <c r="N25" s="296"/>
    </row>
    <row r="26" spans="2:14" x14ac:dyDescent="0.25">
      <c r="B26" s="230" t="s">
        <v>1127</v>
      </c>
      <c r="C26" s="51" t="s">
        <v>121</v>
      </c>
      <c r="D26" s="51" t="s">
        <v>121</v>
      </c>
      <c r="E26" s="51" t="s">
        <v>121</v>
      </c>
      <c r="F26" s="51" t="s">
        <v>121</v>
      </c>
      <c r="G26" s="51" t="s">
        <v>121</v>
      </c>
      <c r="H26" s="51" t="s">
        <v>121</v>
      </c>
      <c r="I26" s="51" t="s">
        <v>121</v>
      </c>
      <c r="J26" s="51" t="s">
        <v>121</v>
      </c>
      <c r="K26" s="51" t="s">
        <v>121</v>
      </c>
      <c r="L26" s="51" t="s">
        <v>121</v>
      </c>
      <c r="M26" s="51" t="s">
        <v>121</v>
      </c>
      <c r="N26" s="51" t="s">
        <v>121</v>
      </c>
    </row>
  </sheetData>
  <mergeCells count="4">
    <mergeCell ref="B25:N25"/>
    <mergeCell ref="B2:N2"/>
    <mergeCell ref="C4:N4"/>
    <mergeCell ref="B6:B7"/>
  </mergeCells>
  <pageMargins left="0.7" right="0.7" top="0.75" bottom="0.75" header="0.3" footer="0.3"/>
  <pageSetup paperSize="9" scale="99"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2:F24"/>
  <sheetViews>
    <sheetView workbookViewId="0">
      <selection activeCell="B22" sqref="B22:E23"/>
    </sheetView>
  </sheetViews>
  <sheetFormatPr defaultRowHeight="15" x14ac:dyDescent="0.25"/>
  <cols>
    <col min="2" max="2" width="23.7109375" customWidth="1"/>
    <col min="3" max="5" width="25.5703125" customWidth="1"/>
  </cols>
  <sheetData>
    <row r="2" spans="2:5" x14ac:dyDescent="0.25">
      <c r="B2" s="304" t="s">
        <v>1069</v>
      </c>
      <c r="C2" s="305"/>
      <c r="D2" s="305"/>
      <c r="E2" s="306"/>
    </row>
    <row r="3" spans="2:5" x14ac:dyDescent="0.25">
      <c r="B3" s="188" t="s">
        <v>121</v>
      </c>
      <c r="C3" s="55" t="s">
        <v>247</v>
      </c>
      <c r="D3" s="55" t="s">
        <v>246</v>
      </c>
      <c r="E3" s="189" t="s">
        <v>245</v>
      </c>
    </row>
    <row r="4" spans="2:5" x14ac:dyDescent="0.25">
      <c r="B4" s="196"/>
      <c r="C4" s="301" t="s">
        <v>1015</v>
      </c>
      <c r="D4" s="301"/>
      <c r="E4" s="302"/>
    </row>
    <row r="5" spans="2:5" x14ac:dyDescent="0.25">
      <c r="B5" s="195" t="s">
        <v>1016</v>
      </c>
      <c r="C5" s="49" t="s">
        <v>121</v>
      </c>
      <c r="D5" s="49" t="s">
        <v>121</v>
      </c>
      <c r="E5" s="194" t="s">
        <v>121</v>
      </c>
    </row>
    <row r="6" spans="2:5" x14ac:dyDescent="0.25">
      <c r="B6" s="192" t="s">
        <v>402</v>
      </c>
      <c r="C6" s="49" t="s">
        <v>469</v>
      </c>
      <c r="D6" s="49" t="s">
        <v>988</v>
      </c>
      <c r="E6" s="194" t="s">
        <v>989</v>
      </c>
    </row>
    <row r="7" spans="2:5" x14ac:dyDescent="0.25">
      <c r="B7" s="192" t="s">
        <v>121</v>
      </c>
      <c r="C7" s="49" t="s">
        <v>868</v>
      </c>
      <c r="D7" s="49" t="s">
        <v>990</v>
      </c>
      <c r="E7" s="194" t="s">
        <v>991</v>
      </c>
    </row>
    <row r="8" spans="2:5" x14ac:dyDescent="0.25">
      <c r="B8" s="190" t="s">
        <v>1005</v>
      </c>
      <c r="C8" s="49" t="s">
        <v>453</v>
      </c>
      <c r="D8" s="49" t="s">
        <v>992</v>
      </c>
      <c r="E8" s="194" t="s">
        <v>993</v>
      </c>
    </row>
    <row r="9" spans="2:5" x14ac:dyDescent="0.25">
      <c r="B9" s="190" t="s">
        <v>121</v>
      </c>
      <c r="C9" s="49" t="s">
        <v>223</v>
      </c>
      <c r="D9" s="49" t="s">
        <v>362</v>
      </c>
      <c r="E9" s="194" t="s">
        <v>359</v>
      </c>
    </row>
    <row r="10" spans="2:5" x14ac:dyDescent="0.25">
      <c r="B10" s="190" t="s">
        <v>1006</v>
      </c>
      <c r="C10" s="49" t="s">
        <v>464</v>
      </c>
      <c r="D10" s="49" t="s">
        <v>994</v>
      </c>
      <c r="E10" s="194" t="s">
        <v>995</v>
      </c>
    </row>
    <row r="11" spans="2:5" x14ac:dyDescent="0.25">
      <c r="B11" s="190" t="s">
        <v>121</v>
      </c>
      <c r="C11" s="49" t="s">
        <v>208</v>
      </c>
      <c r="D11" s="49" t="s">
        <v>211</v>
      </c>
      <c r="E11" s="194" t="s">
        <v>208</v>
      </c>
    </row>
    <row r="12" spans="2:5" x14ac:dyDescent="0.25">
      <c r="B12" s="190" t="s">
        <v>159</v>
      </c>
      <c r="C12" s="49" t="s">
        <v>474</v>
      </c>
      <c r="D12" s="49" t="s">
        <v>996</v>
      </c>
      <c r="E12" s="194" t="s">
        <v>997</v>
      </c>
    </row>
    <row r="13" spans="2:5" x14ac:dyDescent="0.25">
      <c r="B13" s="190" t="s">
        <v>121</v>
      </c>
      <c r="C13" s="49" t="s">
        <v>890</v>
      </c>
      <c r="D13" s="49" t="s">
        <v>998</v>
      </c>
      <c r="E13" s="194" t="s">
        <v>999</v>
      </c>
    </row>
    <row r="14" spans="2:5" x14ac:dyDescent="0.25">
      <c r="B14" s="195" t="s">
        <v>1003</v>
      </c>
      <c r="C14" s="49"/>
      <c r="D14" s="49"/>
      <c r="E14" s="194"/>
    </row>
    <row r="15" spans="2:5" x14ac:dyDescent="0.25">
      <c r="B15" s="190" t="s">
        <v>1004</v>
      </c>
      <c r="C15" s="49" t="s">
        <v>449</v>
      </c>
      <c r="D15" s="49" t="s">
        <v>449</v>
      </c>
      <c r="E15" s="194" t="s">
        <v>449</v>
      </c>
    </row>
    <row r="16" spans="2:5" x14ac:dyDescent="0.25">
      <c r="B16" s="195" t="s">
        <v>1007</v>
      </c>
      <c r="C16" s="49"/>
      <c r="D16" s="49"/>
      <c r="E16" s="194"/>
    </row>
    <row r="17" spans="1:6" x14ac:dyDescent="0.25">
      <c r="B17" s="190" t="s">
        <v>1010</v>
      </c>
      <c r="C17" s="49" t="s">
        <v>1011</v>
      </c>
      <c r="D17" s="49" t="s">
        <v>1011</v>
      </c>
      <c r="E17" s="194" t="s">
        <v>1011</v>
      </c>
    </row>
    <row r="18" spans="1:6" x14ac:dyDescent="0.25">
      <c r="B18" s="190" t="s">
        <v>1012</v>
      </c>
      <c r="C18" s="49" t="s">
        <v>1013</v>
      </c>
      <c r="D18" s="49" t="s">
        <v>1013</v>
      </c>
      <c r="E18" s="194" t="s">
        <v>1013</v>
      </c>
    </row>
    <row r="19" spans="1:6" ht="15" customHeight="1" x14ac:dyDescent="0.25">
      <c r="B19" s="190" t="s">
        <v>1065</v>
      </c>
      <c r="C19" s="57" t="s">
        <v>1066</v>
      </c>
      <c r="D19" s="58" t="s">
        <v>1067</v>
      </c>
      <c r="E19" s="198" t="s">
        <v>1067</v>
      </c>
    </row>
    <row r="20" spans="1:6" x14ac:dyDescent="0.25">
      <c r="B20" s="190" t="s">
        <v>120</v>
      </c>
      <c r="C20" s="49" t="s">
        <v>900</v>
      </c>
      <c r="D20" s="49" t="s">
        <v>900</v>
      </c>
      <c r="E20" s="194" t="s">
        <v>1000</v>
      </c>
    </row>
    <row r="21" spans="1:6" x14ac:dyDescent="0.25">
      <c r="B21" s="190" t="s">
        <v>99</v>
      </c>
      <c r="C21" s="49" t="s">
        <v>907</v>
      </c>
      <c r="D21" s="49" t="s">
        <v>1001</v>
      </c>
      <c r="E21" s="194" t="s">
        <v>1002</v>
      </c>
    </row>
    <row r="22" spans="1:6" ht="15.75" customHeight="1" x14ac:dyDescent="0.25">
      <c r="A22" s="6"/>
      <c r="B22" s="295" t="s">
        <v>1068</v>
      </c>
      <c r="C22" s="295"/>
      <c r="D22" s="295"/>
      <c r="E22" s="295"/>
      <c r="F22" s="6"/>
    </row>
    <row r="23" spans="1:6" ht="42" customHeight="1" x14ac:dyDescent="0.25">
      <c r="A23" s="6"/>
      <c r="B23" s="303"/>
      <c r="C23" s="303"/>
      <c r="D23" s="303"/>
      <c r="E23" s="303"/>
      <c r="F23" s="6"/>
    </row>
    <row r="24" spans="1:6" x14ac:dyDescent="0.25">
      <c r="B24" s="230" t="s">
        <v>1127</v>
      </c>
      <c r="C24" s="6"/>
      <c r="D24" s="6"/>
      <c r="E24" s="6"/>
    </row>
  </sheetData>
  <mergeCells count="3">
    <mergeCell ref="C4:E4"/>
    <mergeCell ref="B22:E23"/>
    <mergeCell ref="B2:E2"/>
  </mergeCells>
  <pageMargins left="0.7" right="0.7" top="0.75" bottom="0.75" header="0.3" footer="0.3"/>
  <pageSetup paperSize="9" scale="8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20"/>
  <sheetViews>
    <sheetView zoomScale="130" zoomScaleNormal="130" workbookViewId="0">
      <selection activeCell="C24" sqref="C24"/>
    </sheetView>
  </sheetViews>
  <sheetFormatPr defaultRowHeight="15" x14ac:dyDescent="0.25"/>
  <cols>
    <col min="1" max="1" width="2.42578125" customWidth="1"/>
    <col min="2" max="2" width="21.28515625" bestFit="1" customWidth="1"/>
    <col min="4" max="5" width="9.28515625" bestFit="1" customWidth="1"/>
    <col min="6" max="6" width="6.28515625" bestFit="1" customWidth="1"/>
    <col min="7" max="7" width="9.28515625" bestFit="1" customWidth="1"/>
    <col min="8" max="8" width="3.140625" customWidth="1"/>
    <col min="9" max="9" width="20.140625" bestFit="1" customWidth="1"/>
  </cols>
  <sheetData>
    <row r="1" spans="1:15" x14ac:dyDescent="0.25">
      <c r="B1" s="6"/>
      <c r="C1" s="6"/>
      <c r="D1" s="6"/>
      <c r="E1" s="6"/>
      <c r="F1" s="6"/>
      <c r="G1" s="6"/>
      <c r="H1" s="6"/>
      <c r="I1" s="6"/>
      <c r="J1" s="6"/>
      <c r="K1" s="6"/>
      <c r="L1" s="6"/>
      <c r="M1" s="6"/>
      <c r="N1" s="6"/>
      <c r="O1" s="6"/>
    </row>
    <row r="2" spans="1:15" x14ac:dyDescent="0.25">
      <c r="A2" s="6"/>
      <c r="B2" s="232" t="s">
        <v>53</v>
      </c>
      <c r="C2" s="233"/>
      <c r="D2" s="233"/>
      <c r="E2" s="233"/>
      <c r="F2" s="233"/>
      <c r="G2" s="233"/>
      <c r="H2" s="233"/>
      <c r="I2" s="233"/>
      <c r="J2" s="233"/>
      <c r="K2" s="233"/>
      <c r="L2" s="233"/>
      <c r="M2" s="233"/>
      <c r="N2" s="234"/>
    </row>
    <row r="3" spans="1:15" x14ac:dyDescent="0.25">
      <c r="A3" s="6"/>
      <c r="B3" s="235" t="s">
        <v>54</v>
      </c>
      <c r="C3" s="236"/>
      <c r="D3" s="236"/>
      <c r="E3" s="236"/>
      <c r="F3" s="236"/>
      <c r="G3" s="236"/>
      <c r="H3" s="30"/>
      <c r="I3" s="236" t="s">
        <v>55</v>
      </c>
      <c r="J3" s="236"/>
      <c r="K3" s="236"/>
      <c r="L3" s="236"/>
      <c r="M3" s="236"/>
      <c r="N3" s="237"/>
    </row>
    <row r="4" spans="1:15" x14ac:dyDescent="0.25">
      <c r="A4" s="6"/>
      <c r="B4" s="207"/>
      <c r="C4" s="86" t="s">
        <v>56</v>
      </c>
      <c r="D4" s="86" t="s">
        <v>57</v>
      </c>
      <c r="E4" s="86" t="s">
        <v>58</v>
      </c>
      <c r="F4" s="86" t="s">
        <v>59</v>
      </c>
      <c r="G4" s="86" t="s">
        <v>60</v>
      </c>
      <c r="H4" s="31"/>
      <c r="I4" s="86"/>
      <c r="J4" s="86" t="s">
        <v>56</v>
      </c>
      <c r="K4" s="86" t="s">
        <v>57</v>
      </c>
      <c r="L4" s="86" t="s">
        <v>58</v>
      </c>
      <c r="M4" s="86" t="s">
        <v>59</v>
      </c>
      <c r="N4" s="208" t="s">
        <v>60</v>
      </c>
    </row>
    <row r="5" spans="1:15" x14ac:dyDescent="0.25">
      <c r="A5" s="6"/>
      <c r="B5" s="238" t="s">
        <v>61</v>
      </c>
      <c r="C5" s="239"/>
      <c r="D5" s="239"/>
      <c r="E5" s="239"/>
      <c r="F5" s="239"/>
      <c r="G5" s="239"/>
      <c r="H5" s="30"/>
      <c r="I5" s="239" t="s">
        <v>62</v>
      </c>
      <c r="J5" s="239"/>
      <c r="K5" s="239"/>
      <c r="L5" s="239"/>
      <c r="M5" s="239"/>
      <c r="N5" s="240"/>
    </row>
    <row r="6" spans="1:15" x14ac:dyDescent="0.25">
      <c r="A6" s="6"/>
      <c r="B6" s="209" t="s">
        <v>63</v>
      </c>
      <c r="C6" s="31">
        <v>375</v>
      </c>
      <c r="D6" s="32">
        <v>8.9947160000000004</v>
      </c>
      <c r="E6" s="32">
        <v>59.4</v>
      </c>
      <c r="F6" s="32">
        <v>-387</v>
      </c>
      <c r="G6" s="32">
        <v>592</v>
      </c>
      <c r="H6" s="30"/>
      <c r="I6" s="30" t="s">
        <v>63</v>
      </c>
      <c r="J6" s="31" t="s">
        <v>64</v>
      </c>
      <c r="K6" s="32">
        <v>53.7</v>
      </c>
      <c r="L6" s="32">
        <v>614</v>
      </c>
      <c r="M6" s="32">
        <v>-2800</v>
      </c>
      <c r="N6" s="210">
        <v>21700</v>
      </c>
    </row>
    <row r="7" spans="1:15" x14ac:dyDescent="0.25">
      <c r="A7" s="6"/>
      <c r="B7" s="209" t="s">
        <v>65</v>
      </c>
      <c r="C7" s="31">
        <v>373</v>
      </c>
      <c r="D7" s="32">
        <v>290</v>
      </c>
      <c r="E7" s="32">
        <v>699</v>
      </c>
      <c r="F7" s="32">
        <v>0</v>
      </c>
      <c r="G7" s="32">
        <v>5910</v>
      </c>
      <c r="H7" s="30"/>
      <c r="I7" s="30" t="s">
        <v>65</v>
      </c>
      <c r="J7" s="31" t="s">
        <v>66</v>
      </c>
      <c r="K7" s="32">
        <v>363</v>
      </c>
      <c r="L7" s="32">
        <v>808</v>
      </c>
      <c r="M7" s="32">
        <v>0</v>
      </c>
      <c r="N7" s="210">
        <v>6720</v>
      </c>
    </row>
    <row r="8" spans="1:15" x14ac:dyDescent="0.25">
      <c r="A8" s="6"/>
      <c r="B8" s="209" t="s">
        <v>67</v>
      </c>
      <c r="C8" s="31">
        <v>371</v>
      </c>
      <c r="D8" s="32">
        <v>67.900000000000006</v>
      </c>
      <c r="E8" s="32">
        <v>219</v>
      </c>
      <c r="F8" s="32">
        <v>0</v>
      </c>
      <c r="G8" s="32">
        <v>2380</v>
      </c>
      <c r="H8" s="30"/>
      <c r="I8" s="30" t="s">
        <v>67</v>
      </c>
      <c r="J8" s="31" t="s">
        <v>68</v>
      </c>
      <c r="K8" s="32">
        <v>52.9</v>
      </c>
      <c r="L8" s="32">
        <v>212</v>
      </c>
      <c r="M8" s="32">
        <v>0</v>
      </c>
      <c r="N8" s="210">
        <v>2390</v>
      </c>
    </row>
    <row r="9" spans="1:15" x14ac:dyDescent="0.25">
      <c r="A9" s="6"/>
      <c r="B9" s="209" t="s">
        <v>69</v>
      </c>
      <c r="C9" s="31">
        <v>375</v>
      </c>
      <c r="D9" s="32">
        <v>51.5</v>
      </c>
      <c r="E9" s="32">
        <v>149</v>
      </c>
      <c r="F9" s="32">
        <v>5.4600000000000004E-4</v>
      </c>
      <c r="G9" s="32">
        <v>1490</v>
      </c>
      <c r="H9" s="30"/>
      <c r="I9" s="30" t="s">
        <v>69</v>
      </c>
      <c r="J9" s="31" t="s">
        <v>64</v>
      </c>
      <c r="K9" s="32">
        <v>66.400000000000006</v>
      </c>
      <c r="L9" s="32">
        <v>327</v>
      </c>
      <c r="M9" s="32">
        <v>2.9999999999999997E-4</v>
      </c>
      <c r="N9" s="210">
        <v>11400</v>
      </c>
    </row>
    <row r="10" spans="1:15" x14ac:dyDescent="0.25">
      <c r="A10" s="6"/>
      <c r="B10" s="238" t="s">
        <v>70</v>
      </c>
      <c r="C10" s="239"/>
      <c r="D10" s="239"/>
      <c r="E10" s="239"/>
      <c r="F10" s="239"/>
      <c r="G10" s="239"/>
      <c r="H10" s="30"/>
      <c r="I10" s="239" t="s">
        <v>70</v>
      </c>
      <c r="J10" s="239"/>
      <c r="K10" s="239"/>
      <c r="L10" s="239"/>
      <c r="M10" s="239"/>
      <c r="N10" s="240"/>
    </row>
    <row r="11" spans="1:15" x14ac:dyDescent="0.25">
      <c r="A11" s="6"/>
      <c r="B11" s="211" t="s">
        <v>63</v>
      </c>
      <c r="C11" s="33">
        <v>234</v>
      </c>
      <c r="D11" s="32">
        <v>15.59177</v>
      </c>
      <c r="E11" s="32">
        <v>2.1025809999999998</v>
      </c>
      <c r="F11" s="32">
        <v>3.4657360000000001</v>
      </c>
      <c r="G11" s="32">
        <v>20.19866</v>
      </c>
      <c r="H11" s="30"/>
      <c r="I11" s="30" t="s">
        <v>63</v>
      </c>
      <c r="J11" s="31" t="s">
        <v>71</v>
      </c>
      <c r="K11" s="32">
        <v>16.188859999999998</v>
      </c>
      <c r="L11" s="32">
        <v>1.9342360000000001</v>
      </c>
      <c r="M11" s="32">
        <v>5.8550719999999998</v>
      </c>
      <c r="N11" s="210">
        <v>23.79908</v>
      </c>
    </row>
    <row r="12" spans="1:15" x14ac:dyDescent="0.25">
      <c r="A12" s="6"/>
      <c r="B12" s="211" t="s">
        <v>67</v>
      </c>
      <c r="C12" s="33">
        <v>365</v>
      </c>
      <c r="D12" s="32">
        <v>16.16722</v>
      </c>
      <c r="E12" s="32">
        <v>1.9199360000000001</v>
      </c>
      <c r="F12" s="32">
        <v>10.192830000000001</v>
      </c>
      <c r="G12" s="32">
        <v>21.119050000000001</v>
      </c>
      <c r="H12" s="30"/>
      <c r="I12" s="30" t="s">
        <v>67</v>
      </c>
      <c r="J12" s="31" t="s">
        <v>72</v>
      </c>
      <c r="K12" s="32">
        <v>16.425160000000002</v>
      </c>
      <c r="L12" s="32">
        <v>1.726281</v>
      </c>
      <c r="M12" s="32">
        <v>10.231960000000001</v>
      </c>
      <c r="N12" s="210">
        <v>20.955110000000001</v>
      </c>
    </row>
    <row r="13" spans="1:15" x14ac:dyDescent="0.25">
      <c r="A13" s="6"/>
      <c r="B13" s="211" t="s">
        <v>69</v>
      </c>
      <c r="C13" s="33">
        <v>332</v>
      </c>
      <c r="D13" s="32">
        <v>15.68385</v>
      </c>
      <c r="E13" s="32">
        <v>2.5951300000000002</v>
      </c>
      <c r="F13" s="32">
        <v>8.4426850000000009</v>
      </c>
      <c r="G13" s="32">
        <v>21.907920000000001</v>
      </c>
      <c r="H13" s="30"/>
      <c r="I13" s="30" t="s">
        <v>69</v>
      </c>
      <c r="J13" s="31" t="s">
        <v>73</v>
      </c>
      <c r="K13" s="32">
        <v>15.395099999999999</v>
      </c>
      <c r="L13" s="32">
        <v>2.4102730000000001</v>
      </c>
      <c r="M13" s="32">
        <v>8.2617849999999997</v>
      </c>
      <c r="N13" s="210">
        <v>22.216470000000001</v>
      </c>
    </row>
    <row r="14" spans="1:15" x14ac:dyDescent="0.25">
      <c r="A14" s="6"/>
      <c r="B14" s="242" t="s">
        <v>74</v>
      </c>
      <c r="C14" s="243"/>
      <c r="D14" s="243"/>
      <c r="E14" s="243"/>
      <c r="F14" s="243"/>
      <c r="G14" s="243"/>
      <c r="H14" s="30"/>
      <c r="I14" s="239" t="s">
        <v>74</v>
      </c>
      <c r="J14" s="239"/>
      <c r="K14" s="239"/>
      <c r="L14" s="239"/>
      <c r="M14" s="239"/>
      <c r="N14" s="240"/>
    </row>
    <row r="15" spans="1:15" x14ac:dyDescent="0.25">
      <c r="A15" s="6"/>
      <c r="B15" s="211" t="s">
        <v>75</v>
      </c>
      <c r="C15" s="33">
        <v>303</v>
      </c>
      <c r="D15" s="34">
        <v>3.2025999999999999E-3</v>
      </c>
      <c r="E15" s="34">
        <v>0.29813539999999999</v>
      </c>
      <c r="F15" s="34">
        <v>-2.1708370000000001</v>
      </c>
      <c r="G15" s="34">
        <v>0.72680750000000005</v>
      </c>
      <c r="H15" s="30"/>
      <c r="I15" s="30" t="s">
        <v>75</v>
      </c>
      <c r="J15" s="31" t="s">
        <v>76</v>
      </c>
      <c r="K15" s="34">
        <v>1.21099E-2</v>
      </c>
      <c r="L15" s="34">
        <v>0.31000270000000002</v>
      </c>
      <c r="M15" s="34">
        <v>-4.2834320000000004</v>
      </c>
      <c r="N15" s="212">
        <v>0.81726929999999998</v>
      </c>
    </row>
    <row r="16" spans="1:15" x14ac:dyDescent="0.25">
      <c r="A16" s="6"/>
      <c r="B16" s="211" t="s">
        <v>77</v>
      </c>
      <c r="C16" s="33">
        <v>329</v>
      </c>
      <c r="D16" s="34">
        <v>3.129426</v>
      </c>
      <c r="E16" s="34">
        <v>26.078440000000001</v>
      </c>
      <c r="F16" s="34">
        <v>-139.56960000000001</v>
      </c>
      <c r="G16" s="34">
        <v>189.2345</v>
      </c>
      <c r="H16" s="30"/>
      <c r="I16" s="30" t="s">
        <v>77</v>
      </c>
      <c r="J16" s="31" t="s">
        <v>78</v>
      </c>
      <c r="K16" s="34">
        <v>6.9370089999999998</v>
      </c>
      <c r="L16" s="34">
        <v>33.284260000000003</v>
      </c>
      <c r="M16" s="34">
        <v>-174.8022</v>
      </c>
      <c r="N16" s="212">
        <v>493.29509999999999</v>
      </c>
    </row>
    <row r="17" spans="1:14" ht="14.45" customHeight="1" x14ac:dyDescent="0.25">
      <c r="A17" s="6"/>
      <c r="B17" s="211" t="s">
        <v>79</v>
      </c>
      <c r="C17" s="33">
        <v>364</v>
      </c>
      <c r="D17" s="34">
        <v>-0.2395555</v>
      </c>
      <c r="E17" s="34">
        <v>7.5461320000000001</v>
      </c>
      <c r="F17" s="34">
        <v>-82.054429999999996</v>
      </c>
      <c r="G17" s="34">
        <v>41.890799999999999</v>
      </c>
      <c r="H17" s="30"/>
      <c r="I17" s="30" t="s">
        <v>79</v>
      </c>
      <c r="J17" s="31" t="s">
        <v>80</v>
      </c>
      <c r="K17" s="34">
        <v>0.3913624</v>
      </c>
      <c r="L17" s="34">
        <v>5.6014780000000002</v>
      </c>
      <c r="M17" s="34">
        <v>-63.444760000000002</v>
      </c>
      <c r="N17" s="212">
        <v>42.193669999999997</v>
      </c>
    </row>
    <row r="18" spans="1:14" x14ac:dyDescent="0.25">
      <c r="A18" s="6"/>
      <c r="B18" s="242" t="s">
        <v>81</v>
      </c>
      <c r="C18" s="243"/>
      <c r="D18" s="243"/>
      <c r="E18" s="243"/>
      <c r="F18" s="243"/>
      <c r="G18" s="243"/>
      <c r="H18" s="30"/>
      <c r="I18" s="239" t="s">
        <v>81</v>
      </c>
      <c r="J18" s="239"/>
      <c r="K18" s="239"/>
      <c r="L18" s="239"/>
      <c r="M18" s="239"/>
      <c r="N18" s="240"/>
    </row>
    <row r="19" spans="1:14" x14ac:dyDescent="0.25">
      <c r="A19" s="6"/>
      <c r="B19" s="211" t="s">
        <v>82</v>
      </c>
      <c r="C19" s="33">
        <v>421</v>
      </c>
      <c r="D19" s="34">
        <v>0.1345981</v>
      </c>
      <c r="E19" s="34">
        <v>9.7830100000000003E-2</v>
      </c>
      <c r="F19" s="34">
        <v>0</v>
      </c>
      <c r="G19" s="34">
        <v>0.35</v>
      </c>
      <c r="H19" s="30"/>
      <c r="I19" s="35" t="s">
        <v>82</v>
      </c>
      <c r="J19" s="32" t="s">
        <v>83</v>
      </c>
      <c r="K19" s="34">
        <v>0.30893809999999999</v>
      </c>
      <c r="L19" s="34">
        <v>7.1755200000000005E-2</v>
      </c>
      <c r="M19" s="34">
        <v>0.1</v>
      </c>
      <c r="N19" s="212">
        <v>0.55000000000000004</v>
      </c>
    </row>
    <row r="20" spans="1:14" x14ac:dyDescent="0.25">
      <c r="A20" s="6"/>
      <c r="B20" s="241" t="s">
        <v>1128</v>
      </c>
      <c r="C20" s="241"/>
      <c r="D20" s="241"/>
      <c r="E20" s="241"/>
      <c r="F20" s="241"/>
      <c r="G20" s="241"/>
      <c r="H20" s="241"/>
      <c r="I20" s="241"/>
      <c r="J20" s="241"/>
      <c r="K20" s="241"/>
      <c r="L20" s="241"/>
      <c r="M20" s="241"/>
      <c r="N20" s="241"/>
    </row>
  </sheetData>
  <mergeCells count="12">
    <mergeCell ref="B20:N20"/>
    <mergeCell ref="B10:G10"/>
    <mergeCell ref="I10:N10"/>
    <mergeCell ref="B14:G14"/>
    <mergeCell ref="I14:N14"/>
    <mergeCell ref="B18:G18"/>
    <mergeCell ref="I18:N18"/>
    <mergeCell ref="B2:N2"/>
    <mergeCell ref="B3:G3"/>
    <mergeCell ref="I3:N3"/>
    <mergeCell ref="B5:G5"/>
    <mergeCell ref="I5:N5"/>
  </mergeCells>
  <pageMargins left="0.7" right="0.7" top="0.75" bottom="0.75" header="0.3" footer="0.3"/>
  <pageSetup paperSize="9" scale="9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B1:V18"/>
  <sheetViews>
    <sheetView zoomScale="85" zoomScaleNormal="85" workbookViewId="0">
      <selection activeCell="L32" sqref="L32"/>
    </sheetView>
  </sheetViews>
  <sheetFormatPr defaultRowHeight="12.75" x14ac:dyDescent="0.2"/>
  <cols>
    <col min="1" max="1" width="9.140625" style="9"/>
    <col min="2" max="2" width="26.7109375" style="9" customWidth="1"/>
    <col min="3" max="22" width="11" style="9" customWidth="1"/>
    <col min="23" max="16384" width="9.140625" style="9"/>
  </cols>
  <sheetData>
    <row r="1" spans="2:22" ht="15" x14ac:dyDescent="0.25">
      <c r="B1" s="45"/>
      <c r="C1" s="45"/>
      <c r="D1" s="45"/>
      <c r="E1" s="45"/>
      <c r="F1" s="45"/>
      <c r="G1" s="45"/>
      <c r="H1" s="45"/>
      <c r="I1" s="45"/>
      <c r="J1" s="45"/>
      <c r="K1" s="45"/>
      <c r="L1" s="45"/>
      <c r="M1" s="45"/>
      <c r="N1" s="45"/>
      <c r="O1" s="45"/>
      <c r="P1" s="45"/>
      <c r="Q1" s="45"/>
      <c r="R1" s="45"/>
      <c r="S1" s="45"/>
      <c r="T1" s="45"/>
      <c r="U1" s="45"/>
      <c r="V1" s="45"/>
    </row>
    <row r="2" spans="2:22" ht="15" x14ac:dyDescent="0.25">
      <c r="B2" s="311" t="s">
        <v>1073</v>
      </c>
      <c r="C2" s="312"/>
      <c r="D2" s="312"/>
      <c r="E2" s="312"/>
      <c r="F2" s="312"/>
      <c r="G2" s="312"/>
      <c r="H2" s="312"/>
      <c r="I2" s="312"/>
      <c r="J2" s="312"/>
      <c r="K2" s="312"/>
      <c r="L2" s="312"/>
      <c r="M2" s="312"/>
      <c r="N2" s="312"/>
      <c r="O2" s="312"/>
      <c r="P2" s="312"/>
      <c r="Q2" s="312"/>
      <c r="R2" s="312"/>
      <c r="S2" s="312"/>
      <c r="T2" s="312"/>
      <c r="U2" s="312"/>
      <c r="V2" s="313"/>
    </row>
    <row r="3" spans="2:22" ht="15" x14ac:dyDescent="0.25">
      <c r="B3" s="204" t="s">
        <v>121</v>
      </c>
      <c r="C3" s="205" t="s">
        <v>247</v>
      </c>
      <c r="D3" s="205" t="s">
        <v>246</v>
      </c>
      <c r="E3" s="205" t="s">
        <v>245</v>
      </c>
      <c r="F3" s="205" t="s">
        <v>244</v>
      </c>
      <c r="G3" s="205" t="s">
        <v>243</v>
      </c>
      <c r="H3" s="205" t="s">
        <v>242</v>
      </c>
      <c r="I3" s="205" t="s">
        <v>241</v>
      </c>
      <c r="J3" s="205" t="s">
        <v>240</v>
      </c>
      <c r="K3" s="205" t="s">
        <v>239</v>
      </c>
      <c r="L3" s="205" t="s">
        <v>238</v>
      </c>
      <c r="M3" s="205" t="s">
        <v>237</v>
      </c>
      <c r="N3" s="205" t="s">
        <v>236</v>
      </c>
      <c r="O3" s="205" t="s">
        <v>235</v>
      </c>
      <c r="P3" s="205" t="s">
        <v>234</v>
      </c>
      <c r="Q3" s="205" t="s">
        <v>233</v>
      </c>
      <c r="R3" s="205" t="s">
        <v>232</v>
      </c>
      <c r="S3" s="205" t="s">
        <v>231</v>
      </c>
      <c r="T3" s="205" t="s">
        <v>230</v>
      </c>
      <c r="U3" s="205" t="s">
        <v>229</v>
      </c>
      <c r="V3" s="206" t="s">
        <v>228</v>
      </c>
    </row>
    <row r="4" spans="2:22" ht="15.75" customHeight="1" x14ac:dyDescent="0.25">
      <c r="B4" s="199"/>
      <c r="C4" s="307" t="s">
        <v>443</v>
      </c>
      <c r="D4" s="307"/>
      <c r="E4" s="307"/>
      <c r="F4" s="307"/>
      <c r="G4" s="307"/>
      <c r="H4" s="307"/>
      <c r="I4" s="307"/>
      <c r="J4" s="307"/>
      <c r="K4" s="307"/>
      <c r="L4" s="307"/>
      <c r="M4" s="307"/>
      <c r="N4" s="307"/>
      <c r="O4" s="307"/>
      <c r="P4" s="307"/>
      <c r="Q4" s="307"/>
      <c r="R4" s="307"/>
      <c r="S4" s="307"/>
      <c r="T4" s="307"/>
      <c r="U4" s="307"/>
      <c r="V4" s="308"/>
    </row>
    <row r="5" spans="2:22" ht="15" x14ac:dyDescent="0.25">
      <c r="B5" s="200" t="s">
        <v>444</v>
      </c>
      <c r="C5" s="47"/>
      <c r="D5" s="47"/>
      <c r="E5" s="47"/>
      <c r="F5" s="47"/>
      <c r="G5" s="47"/>
      <c r="H5" s="47"/>
      <c r="I5" s="47"/>
      <c r="J5" s="47"/>
      <c r="K5" s="47"/>
      <c r="L5" s="47"/>
      <c r="M5" s="47"/>
      <c r="N5" s="47"/>
      <c r="O5" s="47"/>
      <c r="P5" s="47"/>
      <c r="Q5" s="47"/>
      <c r="R5" s="47"/>
      <c r="S5" s="47"/>
      <c r="T5" s="47"/>
      <c r="U5" s="47"/>
      <c r="V5" s="201"/>
    </row>
    <row r="6" spans="2:22" ht="15" x14ac:dyDescent="0.25">
      <c r="B6" s="309" t="s">
        <v>445</v>
      </c>
      <c r="C6" s="67" t="s">
        <v>199</v>
      </c>
      <c r="D6" s="67" t="s">
        <v>198</v>
      </c>
      <c r="E6" s="67" t="s">
        <v>197</v>
      </c>
      <c r="F6" s="67" t="s">
        <v>196</v>
      </c>
      <c r="G6" s="67" t="s">
        <v>195</v>
      </c>
      <c r="H6" s="67" t="s">
        <v>194</v>
      </c>
      <c r="I6" s="67" t="s">
        <v>193</v>
      </c>
      <c r="J6" s="67" t="s">
        <v>192</v>
      </c>
      <c r="K6" s="67" t="s">
        <v>191</v>
      </c>
      <c r="L6" s="67" t="s">
        <v>190</v>
      </c>
      <c r="M6" s="67" t="s">
        <v>189</v>
      </c>
      <c r="N6" s="67" t="s">
        <v>188</v>
      </c>
      <c r="O6" s="67" t="s">
        <v>187</v>
      </c>
      <c r="P6" s="67" t="s">
        <v>186</v>
      </c>
      <c r="Q6" s="67" t="s">
        <v>185</v>
      </c>
      <c r="R6" s="67" t="s">
        <v>184</v>
      </c>
      <c r="S6" s="67" t="s">
        <v>183</v>
      </c>
      <c r="T6" s="67" t="s">
        <v>182</v>
      </c>
      <c r="U6" s="67" t="s">
        <v>181</v>
      </c>
      <c r="V6" s="202" t="s">
        <v>180</v>
      </c>
    </row>
    <row r="7" spans="2:22" ht="15" x14ac:dyDescent="0.25">
      <c r="B7" s="309"/>
      <c r="C7" s="67" t="s">
        <v>179</v>
      </c>
      <c r="D7" s="67" t="s">
        <v>178</v>
      </c>
      <c r="E7" s="67" t="s">
        <v>177</v>
      </c>
      <c r="F7" s="67" t="s">
        <v>176</v>
      </c>
      <c r="G7" s="67" t="s">
        <v>175</v>
      </c>
      <c r="H7" s="67" t="s">
        <v>174</v>
      </c>
      <c r="I7" s="67" t="s">
        <v>173</v>
      </c>
      <c r="J7" s="67" t="s">
        <v>172</v>
      </c>
      <c r="K7" s="67" t="s">
        <v>171</v>
      </c>
      <c r="L7" s="67" t="s">
        <v>170</v>
      </c>
      <c r="M7" s="67" t="s">
        <v>169</v>
      </c>
      <c r="N7" s="67" t="s">
        <v>168</v>
      </c>
      <c r="O7" s="67" t="s">
        <v>167</v>
      </c>
      <c r="P7" s="67" t="s">
        <v>166</v>
      </c>
      <c r="Q7" s="67" t="s">
        <v>165</v>
      </c>
      <c r="R7" s="67" t="s">
        <v>164</v>
      </c>
      <c r="S7" s="67" t="s">
        <v>163</v>
      </c>
      <c r="T7" s="67" t="s">
        <v>162</v>
      </c>
      <c r="U7" s="67" t="s">
        <v>161</v>
      </c>
      <c r="V7" s="202" t="s">
        <v>160</v>
      </c>
    </row>
    <row r="8" spans="2:22" ht="15" x14ac:dyDescent="0.25">
      <c r="B8" s="199" t="s">
        <v>159</v>
      </c>
      <c r="C8" s="47" t="s">
        <v>158</v>
      </c>
      <c r="D8" s="47" t="s">
        <v>157</v>
      </c>
      <c r="E8" s="47" t="s">
        <v>156</v>
      </c>
      <c r="F8" s="47" t="s">
        <v>155</v>
      </c>
      <c r="G8" s="47" t="s">
        <v>144</v>
      </c>
      <c r="H8" s="47" t="s">
        <v>154</v>
      </c>
      <c r="I8" s="47" t="s">
        <v>153</v>
      </c>
      <c r="J8" s="47" t="s">
        <v>152</v>
      </c>
      <c r="K8" s="47" t="s">
        <v>151</v>
      </c>
      <c r="L8" s="47" t="s">
        <v>150</v>
      </c>
      <c r="M8" s="47" t="s">
        <v>149</v>
      </c>
      <c r="N8" s="47" t="s">
        <v>148</v>
      </c>
      <c r="O8" s="47" t="s">
        <v>147</v>
      </c>
      <c r="P8" s="47" t="s">
        <v>146</v>
      </c>
      <c r="Q8" s="47" t="s">
        <v>145</v>
      </c>
      <c r="R8" s="47" t="s">
        <v>144</v>
      </c>
      <c r="S8" s="47" t="s">
        <v>143</v>
      </c>
      <c r="T8" s="47" t="s">
        <v>142</v>
      </c>
      <c r="U8" s="47" t="s">
        <v>141</v>
      </c>
      <c r="V8" s="201" t="s">
        <v>140</v>
      </c>
    </row>
    <row r="9" spans="2:22" ht="15" x14ac:dyDescent="0.25">
      <c r="B9" s="199" t="s">
        <v>121</v>
      </c>
      <c r="C9" s="47" t="s">
        <v>139</v>
      </c>
      <c r="D9" s="47" t="s">
        <v>138</v>
      </c>
      <c r="E9" s="47" t="s">
        <v>137</v>
      </c>
      <c r="F9" s="47" t="s">
        <v>136</v>
      </c>
      <c r="G9" s="47" t="s">
        <v>135</v>
      </c>
      <c r="H9" s="47" t="s">
        <v>134</v>
      </c>
      <c r="I9" s="47" t="s">
        <v>133</v>
      </c>
      <c r="J9" s="47" t="s">
        <v>132</v>
      </c>
      <c r="K9" s="47" t="s">
        <v>131</v>
      </c>
      <c r="L9" s="47" t="s">
        <v>130</v>
      </c>
      <c r="M9" s="47" t="s">
        <v>129</v>
      </c>
      <c r="N9" s="47" t="s">
        <v>128</v>
      </c>
      <c r="O9" s="47" t="s">
        <v>127</v>
      </c>
      <c r="P9" s="47" t="s">
        <v>127</v>
      </c>
      <c r="Q9" s="47" t="s">
        <v>126</v>
      </c>
      <c r="R9" s="47" t="s">
        <v>125</v>
      </c>
      <c r="S9" s="47" t="s">
        <v>124</v>
      </c>
      <c r="T9" s="47" t="s">
        <v>122</v>
      </c>
      <c r="U9" s="47" t="s">
        <v>123</v>
      </c>
      <c r="V9" s="201" t="s">
        <v>122</v>
      </c>
    </row>
    <row r="10" spans="2:22" ht="15" x14ac:dyDescent="0.25">
      <c r="B10" s="200" t="s">
        <v>446</v>
      </c>
      <c r="C10" s="47" t="s">
        <v>121</v>
      </c>
      <c r="D10" s="47" t="s">
        <v>121</v>
      </c>
      <c r="E10" s="47" t="s">
        <v>121</v>
      </c>
      <c r="F10" s="47" t="s">
        <v>121</v>
      </c>
      <c r="G10" s="47" t="s">
        <v>121</v>
      </c>
      <c r="H10" s="47" t="s">
        <v>121</v>
      </c>
      <c r="I10" s="47" t="s">
        <v>121</v>
      </c>
      <c r="J10" s="47" t="s">
        <v>121</v>
      </c>
      <c r="K10" s="47" t="s">
        <v>121</v>
      </c>
      <c r="L10" s="47" t="s">
        <v>121</v>
      </c>
      <c r="M10" s="47" t="s">
        <v>121</v>
      </c>
      <c r="N10" s="47" t="s">
        <v>121</v>
      </c>
      <c r="O10" s="47" t="s">
        <v>121</v>
      </c>
      <c r="P10" s="47" t="s">
        <v>121</v>
      </c>
      <c r="Q10" s="47" t="s">
        <v>121</v>
      </c>
      <c r="R10" s="47" t="s">
        <v>121</v>
      </c>
      <c r="S10" s="47" t="s">
        <v>121</v>
      </c>
      <c r="T10" s="47" t="s">
        <v>121</v>
      </c>
      <c r="U10" s="47" t="s">
        <v>121</v>
      </c>
      <c r="V10" s="201" t="s">
        <v>121</v>
      </c>
    </row>
    <row r="11" spans="2:22" ht="15" x14ac:dyDescent="0.25">
      <c r="B11" s="199" t="s">
        <v>447</v>
      </c>
      <c r="C11" s="47" t="s">
        <v>449</v>
      </c>
      <c r="D11" s="47" t="s">
        <v>449</v>
      </c>
      <c r="E11" s="47" t="s">
        <v>449</v>
      </c>
      <c r="F11" s="47" t="s">
        <v>449</v>
      </c>
      <c r="G11" s="47" t="s">
        <v>449</v>
      </c>
      <c r="H11" s="47" t="s">
        <v>449</v>
      </c>
      <c r="I11" s="47" t="s">
        <v>449</v>
      </c>
      <c r="J11" s="47" t="s">
        <v>449</v>
      </c>
      <c r="K11" s="47" t="s">
        <v>449</v>
      </c>
      <c r="L11" s="47" t="s">
        <v>449</v>
      </c>
      <c r="M11" s="47" t="s">
        <v>449</v>
      </c>
      <c r="N11" s="47" t="s">
        <v>449</v>
      </c>
      <c r="O11" s="47" t="s">
        <v>449</v>
      </c>
      <c r="P11" s="47" t="s">
        <v>449</v>
      </c>
      <c r="Q11" s="47" t="s">
        <v>449</v>
      </c>
      <c r="R11" s="47" t="s">
        <v>449</v>
      </c>
      <c r="S11" s="47" t="s">
        <v>449</v>
      </c>
      <c r="T11" s="47" t="s">
        <v>449</v>
      </c>
      <c r="U11" s="47" t="s">
        <v>449</v>
      </c>
      <c r="V11" s="201" t="s">
        <v>449</v>
      </c>
    </row>
    <row r="12" spans="2:22" ht="15" x14ac:dyDescent="0.25">
      <c r="B12" s="199" t="s">
        <v>448</v>
      </c>
      <c r="C12" s="47" t="s">
        <v>449</v>
      </c>
      <c r="D12" s="47" t="s">
        <v>449</v>
      </c>
      <c r="E12" s="47" t="s">
        <v>449</v>
      </c>
      <c r="F12" s="47" t="s">
        <v>449</v>
      </c>
      <c r="G12" s="47" t="s">
        <v>449</v>
      </c>
      <c r="H12" s="47" t="s">
        <v>449</v>
      </c>
      <c r="I12" s="47" t="s">
        <v>449</v>
      </c>
      <c r="J12" s="47" t="s">
        <v>449</v>
      </c>
      <c r="K12" s="47" t="s">
        <v>449</v>
      </c>
      <c r="L12" s="47" t="s">
        <v>449</v>
      </c>
      <c r="M12" s="47" t="s">
        <v>449</v>
      </c>
      <c r="N12" s="47" t="s">
        <v>449</v>
      </c>
      <c r="O12" s="47" t="s">
        <v>449</v>
      </c>
      <c r="P12" s="47" t="s">
        <v>449</v>
      </c>
      <c r="Q12" s="47" t="s">
        <v>449</v>
      </c>
      <c r="R12" s="47" t="s">
        <v>449</v>
      </c>
      <c r="S12" s="47" t="s">
        <v>449</v>
      </c>
      <c r="T12" s="47" t="s">
        <v>449</v>
      </c>
      <c r="U12" s="47" t="s">
        <v>449</v>
      </c>
      <c r="V12" s="201" t="s">
        <v>449</v>
      </c>
    </row>
    <row r="13" spans="2:22" ht="15" x14ac:dyDescent="0.25">
      <c r="B13" s="200" t="s">
        <v>450</v>
      </c>
      <c r="C13" s="47"/>
      <c r="D13" s="47"/>
      <c r="E13" s="47"/>
      <c r="F13" s="47"/>
      <c r="G13" s="47"/>
      <c r="H13" s="47"/>
      <c r="I13" s="47"/>
      <c r="J13" s="47"/>
      <c r="K13" s="47"/>
      <c r="L13" s="47"/>
      <c r="M13" s="47"/>
      <c r="N13" s="47"/>
      <c r="O13" s="47"/>
      <c r="P13" s="47"/>
      <c r="Q13" s="47"/>
      <c r="R13" s="47"/>
      <c r="S13" s="47"/>
      <c r="T13" s="47"/>
      <c r="U13" s="47"/>
      <c r="V13" s="201"/>
    </row>
    <row r="14" spans="2:22" ht="15" x14ac:dyDescent="0.25">
      <c r="B14" s="199" t="s">
        <v>1008</v>
      </c>
      <c r="C14" s="46" t="s">
        <v>270</v>
      </c>
      <c r="D14" s="46" t="s">
        <v>269</v>
      </c>
      <c r="E14" s="46" t="s">
        <v>268</v>
      </c>
      <c r="F14" s="48" t="s">
        <v>267</v>
      </c>
      <c r="G14" s="46" t="s">
        <v>266</v>
      </c>
      <c r="H14" s="46" t="s">
        <v>265</v>
      </c>
      <c r="I14" s="46" t="s">
        <v>264</v>
      </c>
      <c r="J14" s="46" t="s">
        <v>263</v>
      </c>
      <c r="K14" s="46" t="s">
        <v>262</v>
      </c>
      <c r="L14" s="46" t="s">
        <v>261</v>
      </c>
      <c r="M14" s="46" t="s">
        <v>260</v>
      </c>
      <c r="N14" s="46" t="s">
        <v>259</v>
      </c>
      <c r="O14" s="46" t="s">
        <v>258</v>
      </c>
      <c r="P14" s="46" t="s">
        <v>257</v>
      </c>
      <c r="Q14" s="46" t="s">
        <v>256</v>
      </c>
      <c r="R14" s="46" t="s">
        <v>255</v>
      </c>
      <c r="S14" s="46" t="s">
        <v>254</v>
      </c>
      <c r="T14" s="46" t="s">
        <v>253</v>
      </c>
      <c r="U14" s="46" t="s">
        <v>252</v>
      </c>
      <c r="V14" s="203" t="s">
        <v>251</v>
      </c>
    </row>
    <row r="15" spans="2:22" ht="15" x14ac:dyDescent="0.25">
      <c r="B15" s="199" t="s">
        <v>120</v>
      </c>
      <c r="C15" s="47" t="s">
        <v>119</v>
      </c>
      <c r="D15" s="47" t="s">
        <v>118</v>
      </c>
      <c r="E15" s="47" t="s">
        <v>117</v>
      </c>
      <c r="F15" s="47" t="s">
        <v>116</v>
      </c>
      <c r="G15" s="47" t="s">
        <v>115</v>
      </c>
      <c r="H15" s="47" t="s">
        <v>114</v>
      </c>
      <c r="I15" s="47" t="s">
        <v>113</v>
      </c>
      <c r="J15" s="47" t="s">
        <v>112</v>
      </c>
      <c r="K15" s="47" t="s">
        <v>111</v>
      </c>
      <c r="L15" s="47" t="s">
        <v>110</v>
      </c>
      <c r="M15" s="47" t="s">
        <v>109</v>
      </c>
      <c r="N15" s="47" t="s">
        <v>108</v>
      </c>
      <c r="O15" s="47" t="s">
        <v>107</v>
      </c>
      <c r="P15" s="47" t="s">
        <v>106</v>
      </c>
      <c r="Q15" s="47" t="s">
        <v>105</v>
      </c>
      <c r="R15" s="47" t="s">
        <v>104</v>
      </c>
      <c r="S15" s="47" t="s">
        <v>103</v>
      </c>
      <c r="T15" s="47" t="s">
        <v>102</v>
      </c>
      <c r="U15" s="47" t="s">
        <v>101</v>
      </c>
      <c r="V15" s="201" t="s">
        <v>100</v>
      </c>
    </row>
    <row r="16" spans="2:22" ht="15" x14ac:dyDescent="0.25">
      <c r="B16" s="204" t="s">
        <v>99</v>
      </c>
      <c r="C16" s="205" t="s">
        <v>98</v>
      </c>
      <c r="D16" s="205" t="s">
        <v>97</v>
      </c>
      <c r="E16" s="205" t="s">
        <v>84</v>
      </c>
      <c r="F16" s="205" t="s">
        <v>96</v>
      </c>
      <c r="G16" s="205" t="s">
        <v>91</v>
      </c>
      <c r="H16" s="205" t="s">
        <v>91</v>
      </c>
      <c r="I16" s="205" t="s">
        <v>95</v>
      </c>
      <c r="J16" s="205" t="s">
        <v>94</v>
      </c>
      <c r="K16" s="205" t="s">
        <v>93</v>
      </c>
      <c r="L16" s="205" t="s">
        <v>92</v>
      </c>
      <c r="M16" s="205" t="s">
        <v>91</v>
      </c>
      <c r="N16" s="205" t="s">
        <v>90</v>
      </c>
      <c r="O16" s="205" t="s">
        <v>85</v>
      </c>
      <c r="P16" s="205" t="s">
        <v>89</v>
      </c>
      <c r="Q16" s="205" t="s">
        <v>88</v>
      </c>
      <c r="R16" s="205" t="s">
        <v>87</v>
      </c>
      <c r="S16" s="205" t="s">
        <v>86</v>
      </c>
      <c r="T16" s="205" t="s">
        <v>85</v>
      </c>
      <c r="U16" s="205" t="s">
        <v>85</v>
      </c>
      <c r="V16" s="206" t="s">
        <v>84</v>
      </c>
    </row>
    <row r="17" spans="2:22" ht="37.5" customHeight="1" x14ac:dyDescent="0.2">
      <c r="B17" s="310" t="s">
        <v>1071</v>
      </c>
      <c r="C17" s="310"/>
      <c r="D17" s="310"/>
      <c r="E17" s="310"/>
      <c r="F17" s="310"/>
      <c r="G17" s="310"/>
      <c r="H17" s="310"/>
      <c r="I17" s="310"/>
      <c r="J17" s="310"/>
      <c r="K17" s="310"/>
      <c r="L17" s="310"/>
      <c r="M17" s="310"/>
      <c r="N17" s="310"/>
      <c r="O17" s="310"/>
      <c r="P17" s="310"/>
      <c r="Q17" s="310"/>
      <c r="R17" s="310"/>
      <c r="S17" s="310"/>
      <c r="T17" s="310"/>
      <c r="U17" s="310"/>
      <c r="V17" s="310"/>
    </row>
    <row r="18" spans="2:22" x14ac:dyDescent="0.2">
      <c r="B18" s="230" t="s">
        <v>1127</v>
      </c>
    </row>
  </sheetData>
  <mergeCells count="4">
    <mergeCell ref="C4:V4"/>
    <mergeCell ref="B6:B7"/>
    <mergeCell ref="B17:V17"/>
    <mergeCell ref="B2:V2"/>
  </mergeCells>
  <pageMargins left="0.75" right="0.75" top="1" bottom="1" header="0.5" footer="0.5"/>
  <pageSetup paperSize="9" scale="53"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2:W23"/>
  <sheetViews>
    <sheetView zoomScale="85" zoomScaleNormal="85" workbookViewId="0">
      <selection activeCell="B2" sqref="B2:V16"/>
    </sheetView>
  </sheetViews>
  <sheetFormatPr defaultRowHeight="12.75" x14ac:dyDescent="0.2"/>
  <cols>
    <col min="1" max="1" width="9.140625" style="9"/>
    <col min="2" max="2" width="32.42578125" style="9" bestFit="1" customWidth="1"/>
    <col min="3" max="22" width="11" style="9" customWidth="1"/>
    <col min="23" max="16384" width="9.140625" style="9"/>
  </cols>
  <sheetData>
    <row r="2" spans="2:22" ht="15" x14ac:dyDescent="0.25">
      <c r="B2" s="311" t="s">
        <v>1074</v>
      </c>
      <c r="C2" s="312"/>
      <c r="D2" s="312"/>
      <c r="E2" s="312"/>
      <c r="F2" s="312"/>
      <c r="G2" s="312"/>
      <c r="H2" s="312"/>
      <c r="I2" s="312"/>
      <c r="J2" s="312"/>
      <c r="K2" s="312"/>
      <c r="L2" s="312"/>
      <c r="M2" s="312"/>
      <c r="N2" s="312"/>
      <c r="O2" s="312"/>
      <c r="P2" s="312"/>
      <c r="Q2" s="312"/>
      <c r="R2" s="312"/>
      <c r="S2" s="312"/>
      <c r="T2" s="312"/>
      <c r="U2" s="312"/>
      <c r="V2" s="313"/>
    </row>
    <row r="3" spans="2:22" ht="15" x14ac:dyDescent="0.25">
      <c r="B3" s="204" t="s">
        <v>121</v>
      </c>
      <c r="C3" s="205" t="s">
        <v>247</v>
      </c>
      <c r="D3" s="205" t="s">
        <v>246</v>
      </c>
      <c r="E3" s="205" t="s">
        <v>245</v>
      </c>
      <c r="F3" s="205" t="s">
        <v>244</v>
      </c>
      <c r="G3" s="205" t="s">
        <v>243</v>
      </c>
      <c r="H3" s="205" t="s">
        <v>242</v>
      </c>
      <c r="I3" s="205" t="s">
        <v>241</v>
      </c>
      <c r="J3" s="205" t="s">
        <v>240</v>
      </c>
      <c r="K3" s="205" t="s">
        <v>239</v>
      </c>
      <c r="L3" s="205" t="s">
        <v>238</v>
      </c>
      <c r="M3" s="205" t="s">
        <v>237</v>
      </c>
      <c r="N3" s="205" t="s">
        <v>236</v>
      </c>
      <c r="O3" s="205" t="s">
        <v>235</v>
      </c>
      <c r="P3" s="205" t="s">
        <v>234</v>
      </c>
      <c r="Q3" s="205" t="s">
        <v>233</v>
      </c>
      <c r="R3" s="205" t="s">
        <v>232</v>
      </c>
      <c r="S3" s="205" t="s">
        <v>231</v>
      </c>
      <c r="T3" s="205" t="s">
        <v>230</v>
      </c>
      <c r="U3" s="205" t="s">
        <v>229</v>
      </c>
      <c r="V3" s="206" t="s">
        <v>228</v>
      </c>
    </row>
    <row r="4" spans="2:22" ht="15" customHeight="1" x14ac:dyDescent="0.25">
      <c r="B4" s="199"/>
      <c r="C4" s="307" t="s">
        <v>443</v>
      </c>
      <c r="D4" s="307"/>
      <c r="E4" s="307"/>
      <c r="F4" s="307"/>
      <c r="G4" s="307"/>
      <c r="H4" s="307"/>
      <c r="I4" s="307"/>
      <c r="J4" s="307"/>
      <c r="K4" s="307"/>
      <c r="L4" s="307"/>
      <c r="M4" s="307"/>
      <c r="N4" s="307"/>
      <c r="O4" s="307"/>
      <c r="P4" s="307"/>
      <c r="Q4" s="307"/>
      <c r="R4" s="307"/>
      <c r="S4" s="307"/>
      <c r="T4" s="307"/>
      <c r="U4" s="307"/>
      <c r="V4" s="308"/>
    </row>
    <row r="5" spans="2:22" ht="15" x14ac:dyDescent="0.25">
      <c r="B5" s="200" t="s">
        <v>444</v>
      </c>
      <c r="C5" s="47"/>
      <c r="D5" s="47"/>
      <c r="E5" s="47"/>
      <c r="F5" s="47"/>
      <c r="G5" s="47"/>
      <c r="H5" s="47"/>
      <c r="I5" s="47"/>
      <c r="J5" s="47"/>
      <c r="K5" s="47"/>
      <c r="L5" s="47"/>
      <c r="M5" s="47"/>
      <c r="N5" s="47"/>
      <c r="O5" s="47"/>
      <c r="P5" s="47"/>
      <c r="Q5" s="47"/>
      <c r="R5" s="47"/>
      <c r="S5" s="47"/>
      <c r="T5" s="47"/>
      <c r="U5" s="47"/>
      <c r="V5" s="201"/>
    </row>
    <row r="6" spans="2:22" ht="18" customHeight="1" x14ac:dyDescent="0.25">
      <c r="B6" s="309" t="s">
        <v>445</v>
      </c>
      <c r="C6" s="67" t="s">
        <v>358</v>
      </c>
      <c r="D6" s="67" t="s">
        <v>357</v>
      </c>
      <c r="E6" s="67" t="s">
        <v>356</v>
      </c>
      <c r="F6" s="67" t="s">
        <v>355</v>
      </c>
      <c r="G6" s="67" t="s">
        <v>354</v>
      </c>
      <c r="H6" s="67" t="s">
        <v>353</v>
      </c>
      <c r="I6" s="67" t="s">
        <v>352</v>
      </c>
      <c r="J6" s="67" t="s">
        <v>351</v>
      </c>
      <c r="K6" s="67" t="s">
        <v>350</v>
      </c>
      <c r="L6" s="67" t="s">
        <v>349</v>
      </c>
      <c r="M6" s="67" t="s">
        <v>348</v>
      </c>
      <c r="N6" s="67" t="s">
        <v>347</v>
      </c>
      <c r="O6" s="67" t="s">
        <v>346</v>
      </c>
      <c r="P6" s="67" t="s">
        <v>345</v>
      </c>
      <c r="Q6" s="67" t="s">
        <v>344</v>
      </c>
      <c r="R6" s="67" t="s">
        <v>343</v>
      </c>
      <c r="S6" s="67" t="s">
        <v>342</v>
      </c>
      <c r="T6" s="67" t="s">
        <v>341</v>
      </c>
      <c r="U6" s="67" t="s">
        <v>340</v>
      </c>
      <c r="V6" s="202" t="s">
        <v>339</v>
      </c>
    </row>
    <row r="7" spans="2:22" ht="15" customHeight="1" x14ac:dyDescent="0.25">
      <c r="B7" s="309"/>
      <c r="C7" s="67" t="s">
        <v>284</v>
      </c>
      <c r="D7" s="67" t="s">
        <v>283</v>
      </c>
      <c r="E7" s="67" t="s">
        <v>282</v>
      </c>
      <c r="F7" s="67" t="s">
        <v>217</v>
      </c>
      <c r="G7" s="67" t="s">
        <v>281</v>
      </c>
      <c r="H7" s="67" t="s">
        <v>280</v>
      </c>
      <c r="I7" s="67" t="s">
        <v>248</v>
      </c>
      <c r="J7" s="67" t="s">
        <v>279</v>
      </c>
      <c r="K7" s="67" t="s">
        <v>218</v>
      </c>
      <c r="L7" s="67" t="s">
        <v>170</v>
      </c>
      <c r="M7" s="67" t="s">
        <v>225</v>
      </c>
      <c r="N7" s="67" t="s">
        <v>278</v>
      </c>
      <c r="O7" s="67" t="s">
        <v>222</v>
      </c>
      <c r="P7" s="67" t="s">
        <v>277</v>
      </c>
      <c r="Q7" s="67" t="s">
        <v>276</v>
      </c>
      <c r="R7" s="67" t="s">
        <v>275</v>
      </c>
      <c r="S7" s="67" t="s">
        <v>274</v>
      </c>
      <c r="T7" s="67" t="s">
        <v>273</v>
      </c>
      <c r="U7" s="67" t="s">
        <v>272</v>
      </c>
      <c r="V7" s="202" t="s">
        <v>271</v>
      </c>
    </row>
    <row r="8" spans="2:22" ht="15" x14ac:dyDescent="0.25">
      <c r="B8" s="199" t="s">
        <v>159</v>
      </c>
      <c r="C8" s="47" t="s">
        <v>334</v>
      </c>
      <c r="D8" s="47" t="s">
        <v>338</v>
      </c>
      <c r="E8" s="47" t="s">
        <v>337</v>
      </c>
      <c r="F8" s="47" t="s">
        <v>336</v>
      </c>
      <c r="G8" s="47" t="s">
        <v>335</v>
      </c>
      <c r="H8" s="47" t="s">
        <v>334</v>
      </c>
      <c r="I8" s="47" t="s">
        <v>333</v>
      </c>
      <c r="J8" s="47" t="s">
        <v>332</v>
      </c>
      <c r="K8" s="47" t="s">
        <v>331</v>
      </c>
      <c r="L8" s="47" t="s">
        <v>330</v>
      </c>
      <c r="M8" s="47" t="s">
        <v>330</v>
      </c>
      <c r="N8" s="47" t="s">
        <v>329</v>
      </c>
      <c r="O8" s="47" t="s">
        <v>328</v>
      </c>
      <c r="P8" s="47" t="s">
        <v>152</v>
      </c>
      <c r="Q8" s="47" t="s">
        <v>327</v>
      </c>
      <c r="R8" s="47" t="s">
        <v>326</v>
      </c>
      <c r="S8" s="47" t="s">
        <v>154</v>
      </c>
      <c r="T8" s="47" t="s">
        <v>325</v>
      </c>
      <c r="U8" s="47" t="s">
        <v>324</v>
      </c>
      <c r="V8" s="201" t="s">
        <v>212</v>
      </c>
    </row>
    <row r="9" spans="2:22" ht="15" x14ac:dyDescent="0.25">
      <c r="B9" s="199" t="s">
        <v>121</v>
      </c>
      <c r="C9" s="47" t="s">
        <v>213</v>
      </c>
      <c r="D9" s="47" t="s">
        <v>219</v>
      </c>
      <c r="E9" s="47" t="s">
        <v>323</v>
      </c>
      <c r="F9" s="47" t="s">
        <v>224</v>
      </c>
      <c r="G9" s="47" t="s">
        <v>322</v>
      </c>
      <c r="H9" s="47" t="s">
        <v>207</v>
      </c>
      <c r="I9" s="47" t="s">
        <v>127</v>
      </c>
      <c r="J9" s="47" t="s">
        <v>221</v>
      </c>
      <c r="K9" s="47" t="s">
        <v>207</v>
      </c>
      <c r="L9" s="47" t="s">
        <v>321</v>
      </c>
      <c r="M9" s="47" t="s">
        <v>128</v>
      </c>
      <c r="N9" s="47" t="s">
        <v>221</v>
      </c>
      <c r="O9" s="47" t="s">
        <v>320</v>
      </c>
      <c r="P9" s="47" t="s">
        <v>208</v>
      </c>
      <c r="Q9" s="47" t="s">
        <v>131</v>
      </c>
      <c r="R9" s="47" t="s">
        <v>214</v>
      </c>
      <c r="S9" s="47" t="s">
        <v>319</v>
      </c>
      <c r="T9" s="47" t="s">
        <v>133</v>
      </c>
      <c r="U9" s="47" t="s">
        <v>319</v>
      </c>
      <c r="V9" s="201" t="s">
        <v>318</v>
      </c>
    </row>
    <row r="10" spans="2:22" ht="15" x14ac:dyDescent="0.25">
      <c r="B10" s="200" t="s">
        <v>446</v>
      </c>
      <c r="C10" s="47"/>
      <c r="D10" s="47"/>
      <c r="E10" s="47"/>
      <c r="F10" s="47"/>
      <c r="G10" s="47"/>
      <c r="H10" s="47"/>
      <c r="I10" s="47"/>
      <c r="J10" s="47"/>
      <c r="K10" s="47"/>
      <c r="L10" s="47"/>
      <c r="M10" s="47"/>
      <c r="N10" s="47"/>
      <c r="O10" s="47"/>
      <c r="P10" s="47"/>
      <c r="Q10" s="47"/>
      <c r="R10" s="47"/>
      <c r="S10" s="47"/>
      <c r="T10" s="47"/>
      <c r="U10" s="47"/>
      <c r="V10" s="201"/>
    </row>
    <row r="11" spans="2:22" ht="15" x14ac:dyDescent="0.25">
      <c r="B11" s="199" t="s">
        <v>447</v>
      </c>
      <c r="C11" s="47" t="s">
        <v>449</v>
      </c>
      <c r="D11" s="47" t="s">
        <v>449</v>
      </c>
      <c r="E11" s="47" t="s">
        <v>449</v>
      </c>
      <c r="F11" s="47" t="s">
        <v>449</v>
      </c>
      <c r="G11" s="47" t="s">
        <v>449</v>
      </c>
      <c r="H11" s="47" t="s">
        <v>449</v>
      </c>
      <c r="I11" s="47" t="s">
        <v>449</v>
      </c>
      <c r="J11" s="47" t="s">
        <v>449</v>
      </c>
      <c r="K11" s="47" t="s">
        <v>449</v>
      </c>
      <c r="L11" s="47" t="s">
        <v>449</v>
      </c>
      <c r="M11" s="47" t="s">
        <v>449</v>
      </c>
      <c r="N11" s="47" t="s">
        <v>449</v>
      </c>
      <c r="O11" s="47" t="s">
        <v>449</v>
      </c>
      <c r="P11" s="47" t="s">
        <v>449</v>
      </c>
      <c r="Q11" s="47" t="s">
        <v>449</v>
      </c>
      <c r="R11" s="47" t="s">
        <v>449</v>
      </c>
      <c r="S11" s="47" t="s">
        <v>449</v>
      </c>
      <c r="T11" s="47" t="s">
        <v>449</v>
      </c>
      <c r="U11" s="47" t="s">
        <v>449</v>
      </c>
      <c r="V11" s="201" t="s">
        <v>449</v>
      </c>
    </row>
    <row r="12" spans="2:22" ht="15" x14ac:dyDescent="0.25">
      <c r="B12" s="199" t="s">
        <v>448</v>
      </c>
      <c r="C12" s="47" t="s">
        <v>449</v>
      </c>
      <c r="D12" s="47" t="s">
        <v>449</v>
      </c>
      <c r="E12" s="47" t="s">
        <v>449</v>
      </c>
      <c r="F12" s="47" t="s">
        <v>449</v>
      </c>
      <c r="G12" s="47" t="s">
        <v>449</v>
      </c>
      <c r="H12" s="47" t="s">
        <v>449</v>
      </c>
      <c r="I12" s="47" t="s">
        <v>449</v>
      </c>
      <c r="J12" s="47" t="s">
        <v>449</v>
      </c>
      <c r="K12" s="47" t="s">
        <v>449</v>
      </c>
      <c r="L12" s="47" t="s">
        <v>449</v>
      </c>
      <c r="M12" s="47" t="s">
        <v>449</v>
      </c>
      <c r="N12" s="47" t="s">
        <v>449</v>
      </c>
      <c r="O12" s="47" t="s">
        <v>449</v>
      </c>
      <c r="P12" s="47" t="s">
        <v>449</v>
      </c>
      <c r="Q12" s="47" t="s">
        <v>449</v>
      </c>
      <c r="R12" s="47" t="s">
        <v>449</v>
      </c>
      <c r="S12" s="47" t="s">
        <v>449</v>
      </c>
      <c r="T12" s="47" t="s">
        <v>449</v>
      </c>
      <c r="U12" s="47" t="s">
        <v>449</v>
      </c>
      <c r="V12" s="201" t="s">
        <v>449</v>
      </c>
    </row>
    <row r="13" spans="2:22" ht="15" x14ac:dyDescent="0.25">
      <c r="B13" s="200" t="s">
        <v>450</v>
      </c>
      <c r="C13" s="47"/>
      <c r="D13" s="47"/>
      <c r="E13" s="47"/>
      <c r="F13" s="47"/>
      <c r="G13" s="47"/>
      <c r="H13" s="47"/>
      <c r="I13" s="47"/>
      <c r="J13" s="47"/>
      <c r="K13" s="47"/>
      <c r="L13" s="47"/>
      <c r="M13" s="47"/>
      <c r="N13" s="47"/>
      <c r="O13" s="47"/>
      <c r="P13" s="47"/>
      <c r="Q13" s="47"/>
      <c r="R13" s="47"/>
      <c r="S13" s="47"/>
      <c r="T13" s="47"/>
      <c r="U13" s="47"/>
      <c r="V13" s="201"/>
    </row>
    <row r="14" spans="2:22" ht="15" x14ac:dyDescent="0.25">
      <c r="B14" s="199" t="s">
        <v>1009</v>
      </c>
      <c r="C14" s="46" t="s">
        <v>270</v>
      </c>
      <c r="D14" s="46" t="s">
        <v>269</v>
      </c>
      <c r="E14" s="46" t="s">
        <v>268</v>
      </c>
      <c r="F14" s="48" t="s">
        <v>267</v>
      </c>
      <c r="G14" s="46" t="s">
        <v>266</v>
      </c>
      <c r="H14" s="46" t="s">
        <v>265</v>
      </c>
      <c r="I14" s="46" t="s">
        <v>264</v>
      </c>
      <c r="J14" s="46" t="s">
        <v>263</v>
      </c>
      <c r="K14" s="46" t="s">
        <v>262</v>
      </c>
      <c r="L14" s="46" t="s">
        <v>261</v>
      </c>
      <c r="M14" s="46" t="s">
        <v>260</v>
      </c>
      <c r="N14" s="46" t="s">
        <v>259</v>
      </c>
      <c r="O14" s="46" t="s">
        <v>258</v>
      </c>
      <c r="P14" s="46" t="s">
        <v>257</v>
      </c>
      <c r="Q14" s="46" t="s">
        <v>256</v>
      </c>
      <c r="R14" s="46" t="s">
        <v>255</v>
      </c>
      <c r="S14" s="46" t="s">
        <v>254</v>
      </c>
      <c r="T14" s="46" t="s">
        <v>253</v>
      </c>
      <c r="U14" s="46" t="s">
        <v>252</v>
      </c>
      <c r="V14" s="203" t="s">
        <v>251</v>
      </c>
    </row>
    <row r="15" spans="2:22" ht="15" x14ac:dyDescent="0.25">
      <c r="B15" s="199" t="s">
        <v>120</v>
      </c>
      <c r="C15" s="47" t="s">
        <v>317</v>
      </c>
      <c r="D15" s="47" t="s">
        <v>316</v>
      </c>
      <c r="E15" s="47" t="s">
        <v>315</v>
      </c>
      <c r="F15" s="47" t="s">
        <v>314</v>
      </c>
      <c r="G15" s="47" t="s">
        <v>313</v>
      </c>
      <c r="H15" s="47" t="s">
        <v>312</v>
      </c>
      <c r="I15" s="47" t="s">
        <v>311</v>
      </c>
      <c r="J15" s="47" t="s">
        <v>310</v>
      </c>
      <c r="K15" s="47" t="s">
        <v>309</v>
      </c>
      <c r="L15" s="47" t="s">
        <v>308</v>
      </c>
      <c r="M15" s="47" t="s">
        <v>307</v>
      </c>
      <c r="N15" s="47" t="s">
        <v>306</v>
      </c>
      <c r="O15" s="47" t="s">
        <v>305</v>
      </c>
      <c r="P15" s="47" t="s">
        <v>304</v>
      </c>
      <c r="Q15" s="47" t="s">
        <v>303</v>
      </c>
      <c r="R15" s="47" t="s">
        <v>302</v>
      </c>
      <c r="S15" s="47" t="s">
        <v>301</v>
      </c>
      <c r="T15" s="47" t="s">
        <v>300</v>
      </c>
      <c r="U15" s="47" t="s">
        <v>299</v>
      </c>
      <c r="V15" s="201" t="s">
        <v>298</v>
      </c>
    </row>
    <row r="16" spans="2:22" ht="15" x14ac:dyDescent="0.25">
      <c r="B16" s="204" t="s">
        <v>99</v>
      </c>
      <c r="C16" s="205" t="s">
        <v>297</v>
      </c>
      <c r="D16" s="205" t="s">
        <v>296</v>
      </c>
      <c r="E16" s="205" t="s">
        <v>295</v>
      </c>
      <c r="F16" s="205" t="s">
        <v>295</v>
      </c>
      <c r="G16" s="205" t="s">
        <v>294</v>
      </c>
      <c r="H16" s="205" t="s">
        <v>94</v>
      </c>
      <c r="I16" s="205" t="s">
        <v>293</v>
      </c>
      <c r="J16" s="205" t="s">
        <v>292</v>
      </c>
      <c r="K16" s="205" t="s">
        <v>85</v>
      </c>
      <c r="L16" s="205" t="s">
        <v>291</v>
      </c>
      <c r="M16" s="205" t="s">
        <v>90</v>
      </c>
      <c r="N16" s="205" t="s">
        <v>87</v>
      </c>
      <c r="O16" s="205" t="s">
        <v>290</v>
      </c>
      <c r="P16" s="205" t="s">
        <v>289</v>
      </c>
      <c r="Q16" s="205" t="s">
        <v>288</v>
      </c>
      <c r="R16" s="205" t="s">
        <v>88</v>
      </c>
      <c r="S16" s="205" t="s">
        <v>287</v>
      </c>
      <c r="T16" s="205" t="s">
        <v>287</v>
      </c>
      <c r="U16" s="205" t="s">
        <v>286</v>
      </c>
      <c r="V16" s="206" t="s">
        <v>285</v>
      </c>
    </row>
    <row r="17" spans="1:23" ht="36.75" customHeight="1" x14ac:dyDescent="0.2">
      <c r="A17" s="231"/>
      <c r="B17" s="310" t="s">
        <v>1072</v>
      </c>
      <c r="C17" s="310"/>
      <c r="D17" s="310"/>
      <c r="E17" s="310"/>
      <c r="F17" s="310"/>
      <c r="G17" s="310"/>
      <c r="H17" s="310"/>
      <c r="I17" s="310"/>
      <c r="J17" s="310"/>
      <c r="K17" s="310"/>
      <c r="L17" s="310"/>
      <c r="M17" s="310"/>
      <c r="N17" s="310"/>
      <c r="O17" s="310"/>
      <c r="P17" s="310"/>
      <c r="Q17" s="310"/>
      <c r="R17" s="310"/>
      <c r="S17" s="310"/>
      <c r="T17" s="310"/>
      <c r="U17" s="310"/>
      <c r="V17" s="310"/>
      <c r="W17" s="231"/>
    </row>
    <row r="18" spans="1:23" x14ac:dyDescent="0.2">
      <c r="B18" s="230" t="s">
        <v>1127</v>
      </c>
      <c r="C18" s="231"/>
      <c r="D18" s="231"/>
      <c r="E18" s="231"/>
      <c r="F18" s="231"/>
      <c r="G18" s="231"/>
      <c r="H18" s="231"/>
      <c r="I18" s="231"/>
      <c r="J18" s="231"/>
      <c r="K18" s="231"/>
      <c r="L18" s="231"/>
      <c r="M18" s="231"/>
      <c r="N18" s="231"/>
      <c r="O18" s="231"/>
      <c r="P18" s="231"/>
      <c r="Q18" s="231"/>
      <c r="R18" s="231"/>
      <c r="S18" s="231"/>
      <c r="T18" s="231"/>
      <c r="U18" s="231"/>
      <c r="V18" s="231"/>
      <c r="W18" s="231"/>
    </row>
    <row r="19" spans="1:23" x14ac:dyDescent="0.2">
      <c r="B19" s="231"/>
      <c r="C19" s="231"/>
      <c r="D19" s="231"/>
      <c r="E19" s="231"/>
      <c r="F19" s="231"/>
      <c r="G19" s="231"/>
      <c r="H19" s="231"/>
      <c r="I19" s="231"/>
      <c r="J19" s="231"/>
      <c r="K19" s="231"/>
      <c r="L19" s="231"/>
      <c r="M19" s="231"/>
      <c r="N19" s="231"/>
      <c r="O19" s="231"/>
      <c r="P19" s="231"/>
      <c r="Q19" s="231"/>
      <c r="R19" s="231"/>
      <c r="S19" s="231"/>
      <c r="T19" s="231"/>
      <c r="U19" s="231"/>
      <c r="V19" s="231"/>
    </row>
    <row r="20" spans="1:23" x14ac:dyDescent="0.2">
      <c r="B20" s="231"/>
      <c r="C20" s="231"/>
      <c r="D20" s="231"/>
      <c r="E20" s="231"/>
      <c r="F20" s="231"/>
      <c r="G20" s="231"/>
      <c r="H20" s="231"/>
      <c r="I20" s="231"/>
      <c r="J20" s="231"/>
      <c r="K20" s="231"/>
      <c r="L20" s="231"/>
      <c r="M20" s="231"/>
      <c r="N20" s="231"/>
      <c r="O20" s="231"/>
      <c r="P20" s="231"/>
      <c r="Q20" s="231"/>
      <c r="R20" s="231"/>
      <c r="S20" s="231"/>
      <c r="T20" s="231"/>
      <c r="U20" s="231"/>
      <c r="V20" s="231"/>
    </row>
    <row r="21" spans="1:23" x14ac:dyDescent="0.2">
      <c r="B21" s="231"/>
      <c r="C21" s="231"/>
      <c r="D21" s="231"/>
      <c r="E21" s="231"/>
      <c r="F21" s="231"/>
      <c r="G21" s="231"/>
      <c r="H21" s="231"/>
      <c r="I21" s="231"/>
      <c r="J21" s="231"/>
      <c r="K21" s="231"/>
      <c r="L21" s="231"/>
      <c r="M21" s="231"/>
      <c r="N21" s="231"/>
      <c r="O21" s="231"/>
      <c r="P21" s="231"/>
      <c r="Q21" s="231"/>
      <c r="R21" s="231"/>
      <c r="S21" s="231"/>
      <c r="T21" s="231"/>
      <c r="U21" s="231"/>
      <c r="V21" s="231"/>
    </row>
    <row r="22" spans="1:23" x14ac:dyDescent="0.2">
      <c r="B22" s="231"/>
      <c r="C22" s="231"/>
      <c r="D22" s="231"/>
      <c r="E22" s="231"/>
      <c r="F22" s="231"/>
      <c r="G22" s="231"/>
      <c r="H22" s="231"/>
      <c r="I22" s="231"/>
      <c r="J22" s="231"/>
      <c r="K22" s="231"/>
      <c r="L22" s="231"/>
      <c r="M22" s="231"/>
      <c r="N22" s="231"/>
      <c r="O22" s="231"/>
      <c r="P22" s="231"/>
      <c r="Q22" s="231"/>
      <c r="R22" s="231"/>
      <c r="S22" s="231"/>
      <c r="T22" s="231"/>
      <c r="U22" s="231"/>
      <c r="V22" s="231"/>
    </row>
    <row r="23" spans="1:23" x14ac:dyDescent="0.2">
      <c r="B23" s="231"/>
      <c r="C23" s="231"/>
      <c r="D23" s="231"/>
      <c r="E23" s="231"/>
      <c r="F23" s="231"/>
      <c r="G23" s="231"/>
      <c r="H23" s="231"/>
      <c r="I23" s="231"/>
      <c r="J23" s="231"/>
      <c r="K23" s="231"/>
      <c r="L23" s="231"/>
      <c r="M23" s="231"/>
      <c r="N23" s="231"/>
      <c r="O23" s="231"/>
      <c r="P23" s="231"/>
      <c r="Q23" s="231"/>
      <c r="R23" s="231"/>
      <c r="S23" s="231"/>
      <c r="T23" s="231"/>
      <c r="U23" s="231"/>
      <c r="V23" s="231"/>
    </row>
  </sheetData>
  <mergeCells count="4">
    <mergeCell ref="C4:V4"/>
    <mergeCell ref="B6:B7"/>
    <mergeCell ref="B17:V17"/>
    <mergeCell ref="B2:V2"/>
  </mergeCells>
  <pageMargins left="0.75" right="0.75" top="1" bottom="1" header="0.5" footer="0.5"/>
  <pageSetup paperSize="9" scale="5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X18"/>
  <sheetViews>
    <sheetView zoomScale="85" zoomScaleNormal="85" workbookViewId="0">
      <selection activeCell="B18" sqref="B18"/>
    </sheetView>
  </sheetViews>
  <sheetFormatPr defaultRowHeight="15" x14ac:dyDescent="0.25"/>
  <cols>
    <col min="2" max="2" width="28.85546875" bestFit="1" customWidth="1"/>
    <col min="3" max="3" width="10.140625" bestFit="1" customWidth="1"/>
    <col min="4" max="4" width="12.85546875" customWidth="1"/>
    <col min="5" max="5" width="3" customWidth="1"/>
    <col min="6" max="7" width="9.28515625" bestFit="1" customWidth="1"/>
    <col min="8" max="8" width="14.5703125" customWidth="1"/>
    <col min="9" max="9" width="14.140625" customWidth="1"/>
    <col min="10" max="10" width="9.28515625" bestFit="1" customWidth="1"/>
    <col min="11" max="11" width="12.7109375" customWidth="1"/>
    <col min="12" max="12" width="16.5703125" customWidth="1"/>
    <col min="13" max="13" width="3.140625" customWidth="1"/>
    <col min="14" max="14" width="11.140625" customWidth="1"/>
    <col min="15" max="15" width="11.5703125" customWidth="1"/>
    <col min="16" max="16" width="12" customWidth="1"/>
    <col min="17" max="17" width="12.42578125" customWidth="1"/>
    <col min="18" max="18" width="9.28515625" bestFit="1" customWidth="1"/>
    <col min="19" max="19" width="11.140625" customWidth="1"/>
    <col min="20" max="20" width="16" customWidth="1"/>
    <col min="21" max="21" width="2.85546875" customWidth="1"/>
    <col min="22" max="22" width="12.85546875" bestFit="1" customWidth="1"/>
  </cols>
  <sheetData>
    <row r="1" spans="2:24" x14ac:dyDescent="0.25">
      <c r="B1" s="87"/>
      <c r="C1" s="87"/>
      <c r="D1" s="87"/>
      <c r="E1" s="87"/>
      <c r="F1" s="87"/>
      <c r="G1" s="87"/>
      <c r="H1" s="87"/>
      <c r="I1" s="87"/>
      <c r="J1" s="87"/>
      <c r="K1" s="87"/>
      <c r="L1" s="87"/>
      <c r="M1" s="87"/>
      <c r="N1" s="87"/>
      <c r="O1" s="87"/>
      <c r="P1" s="87"/>
      <c r="Q1" s="87"/>
      <c r="R1" s="87"/>
      <c r="S1" s="87"/>
      <c r="T1" s="87"/>
      <c r="U1" s="87"/>
      <c r="V1" s="87"/>
    </row>
    <row r="2" spans="2:24" ht="18.75" x14ac:dyDescent="0.3">
      <c r="B2" s="248" t="s">
        <v>1126</v>
      </c>
      <c r="C2" s="249"/>
      <c r="D2" s="249"/>
      <c r="E2" s="249"/>
      <c r="F2" s="249"/>
      <c r="G2" s="249"/>
      <c r="H2" s="249"/>
      <c r="I2" s="249"/>
      <c r="J2" s="249"/>
      <c r="K2" s="249"/>
      <c r="L2" s="249"/>
      <c r="M2" s="249"/>
      <c r="N2" s="249"/>
      <c r="O2" s="249"/>
      <c r="P2" s="249"/>
      <c r="Q2" s="249"/>
      <c r="R2" s="249"/>
      <c r="S2" s="249"/>
      <c r="T2" s="249"/>
      <c r="U2" s="249"/>
      <c r="V2" s="250"/>
    </row>
    <row r="3" spans="2:24" x14ac:dyDescent="0.25">
      <c r="B3" s="108"/>
      <c r="C3" s="6"/>
      <c r="D3" s="6"/>
      <c r="E3" s="6"/>
      <c r="F3" s="6"/>
      <c r="G3" s="6"/>
      <c r="H3" s="6"/>
      <c r="I3" s="6"/>
      <c r="J3" s="6"/>
      <c r="K3" s="6"/>
      <c r="L3" s="6"/>
      <c r="M3" s="6"/>
      <c r="N3" s="6"/>
      <c r="O3" s="6"/>
      <c r="P3" s="6"/>
      <c r="Q3" s="6"/>
      <c r="R3" s="6"/>
      <c r="S3" s="6"/>
      <c r="T3" s="6"/>
      <c r="U3" s="6"/>
      <c r="V3" s="109"/>
    </row>
    <row r="4" spans="2:24" x14ac:dyDescent="0.25">
      <c r="B4" s="108"/>
      <c r="C4" s="91" t="s">
        <v>34</v>
      </c>
      <c r="D4" s="91" t="s">
        <v>35</v>
      </c>
      <c r="E4" s="6"/>
      <c r="F4" s="91" t="s">
        <v>36</v>
      </c>
      <c r="G4" s="91" t="s">
        <v>37</v>
      </c>
      <c r="H4" s="91" t="s">
        <v>38</v>
      </c>
      <c r="I4" s="91" t="s">
        <v>39</v>
      </c>
      <c r="J4" s="99" t="s">
        <v>40</v>
      </c>
      <c r="K4" s="99" t="s">
        <v>41</v>
      </c>
      <c r="L4" s="91" t="s">
        <v>42</v>
      </c>
      <c r="M4" s="6"/>
      <c r="N4" s="91" t="s">
        <v>43</v>
      </c>
      <c r="O4" s="99" t="s">
        <v>44</v>
      </c>
      <c r="P4" s="105" t="s">
        <v>45</v>
      </c>
      <c r="Q4" s="105" t="s">
        <v>46</v>
      </c>
      <c r="R4" s="99" t="s">
        <v>47</v>
      </c>
      <c r="S4" s="105" t="s">
        <v>48</v>
      </c>
      <c r="T4" s="105" t="s">
        <v>49</v>
      </c>
      <c r="U4" s="87"/>
      <c r="V4" s="115" t="s">
        <v>50</v>
      </c>
    </row>
    <row r="5" spans="2:24" ht="75" customHeight="1" x14ac:dyDescent="0.25">
      <c r="B5" s="110"/>
      <c r="C5" s="246" t="s">
        <v>23</v>
      </c>
      <c r="D5" s="247"/>
      <c r="E5" s="100"/>
      <c r="F5" s="244" t="s">
        <v>27</v>
      </c>
      <c r="G5" s="244"/>
      <c r="H5" s="244"/>
      <c r="I5" s="244"/>
      <c r="J5" s="244"/>
      <c r="K5" s="244"/>
      <c r="L5" s="245"/>
      <c r="M5" s="106"/>
      <c r="N5" s="244" t="s">
        <v>30</v>
      </c>
      <c r="O5" s="244"/>
      <c r="P5" s="244"/>
      <c r="Q5" s="244"/>
      <c r="R5" s="244"/>
      <c r="S5" s="244"/>
      <c r="T5" s="245"/>
      <c r="U5" s="7"/>
      <c r="V5" s="111" t="s">
        <v>52</v>
      </c>
      <c r="X5" s="6"/>
    </row>
    <row r="6" spans="2:24" ht="54.75" customHeight="1" x14ac:dyDescent="0.25">
      <c r="B6" s="112" t="s">
        <v>22</v>
      </c>
      <c r="C6" s="92" t="s">
        <v>24</v>
      </c>
      <c r="D6" s="93" t="s">
        <v>7</v>
      </c>
      <c r="E6" s="92"/>
      <c r="F6" s="8" t="s">
        <v>25</v>
      </c>
      <c r="G6" s="82" t="s">
        <v>26</v>
      </c>
      <c r="H6" s="82" t="s">
        <v>1124</v>
      </c>
      <c r="I6" s="82" t="s">
        <v>32</v>
      </c>
      <c r="J6" s="82" t="s">
        <v>28</v>
      </c>
      <c r="K6" s="82" t="s">
        <v>29</v>
      </c>
      <c r="L6" s="93" t="s">
        <v>19</v>
      </c>
      <c r="M6" s="92"/>
      <c r="N6" s="82" t="s">
        <v>33</v>
      </c>
      <c r="O6" s="82" t="s">
        <v>21</v>
      </c>
      <c r="P6" s="82" t="s">
        <v>1123</v>
      </c>
      <c r="Q6" s="82" t="s">
        <v>20</v>
      </c>
      <c r="R6" s="82" t="s">
        <v>28</v>
      </c>
      <c r="S6" s="82" t="s">
        <v>31</v>
      </c>
      <c r="T6" s="93" t="s">
        <v>19</v>
      </c>
      <c r="U6" s="8"/>
      <c r="V6" s="93" t="s">
        <v>51</v>
      </c>
    </row>
    <row r="7" spans="2:24" x14ac:dyDescent="0.25">
      <c r="B7" s="94" t="s">
        <v>8</v>
      </c>
      <c r="C7" s="94">
        <v>139628151</v>
      </c>
      <c r="D7" s="95">
        <f t="shared" ref="D7:D17" si="0">+C7/$C$17</f>
        <v>8.2415388383897999E-3</v>
      </c>
      <c r="E7" s="101"/>
      <c r="F7" s="2">
        <v>-4.99E-2</v>
      </c>
      <c r="G7" s="2">
        <v>0.53420000000000001</v>
      </c>
      <c r="H7" s="3">
        <f t="shared" ref="H7:H16" si="1">1/(1+F7)</f>
        <v>1.0525207872855489</v>
      </c>
      <c r="I7" s="4">
        <f t="shared" ref="I7:I16" si="2">+C7*(H7-1)</f>
        <v>7333380.4177454989</v>
      </c>
      <c r="J7" s="3">
        <f t="shared" ref="J7:J16" si="3">+I7/$I$17</f>
        <v>1.5150621293955641E-4</v>
      </c>
      <c r="K7" s="3">
        <f t="shared" ref="K7:K16" si="4">+I7/$C$17</f>
        <v>4.3285210823666031E-4</v>
      </c>
      <c r="L7" s="102">
        <f>+K7</f>
        <v>4.3285210823666031E-4</v>
      </c>
      <c r="M7" s="94"/>
      <c r="N7" s="5">
        <v>-0.34599999999999997</v>
      </c>
      <c r="O7" s="5">
        <f t="shared" ref="O7:O16" si="5">+N7-F7</f>
        <v>-0.29609999999999997</v>
      </c>
      <c r="P7" s="3">
        <f t="shared" ref="P7:P16" si="6">1/(1+N7)</f>
        <v>1.5290519877675841</v>
      </c>
      <c r="Q7" s="4">
        <f t="shared" ref="Q7:Q16" si="7">+C7*(P7-1)</f>
        <v>73870550.834862381</v>
      </c>
      <c r="R7" s="3">
        <f>+Q7/$Q$17</f>
        <v>8.2416025310625054E-3</v>
      </c>
      <c r="S7" s="3">
        <f t="shared" ref="S7:S16" si="8">+Q7/$C$17</f>
        <v>4.3602025047138702E-3</v>
      </c>
      <c r="T7" s="102">
        <f>+S7</f>
        <v>4.3602025047138702E-3</v>
      </c>
      <c r="U7" s="2"/>
      <c r="V7" s="113">
        <v>-0.58799999999999997</v>
      </c>
    </row>
    <row r="8" spans="2:24" x14ac:dyDescent="0.25">
      <c r="B8" s="94" t="s">
        <v>9</v>
      </c>
      <c r="C8" s="94">
        <v>171093498</v>
      </c>
      <c r="D8" s="95">
        <f t="shared" si="0"/>
        <v>1.0098778066343997E-2</v>
      </c>
      <c r="E8" s="101"/>
      <c r="F8" s="2">
        <v>-0.2198</v>
      </c>
      <c r="G8" s="2">
        <v>0.38080000000000003</v>
      </c>
      <c r="H8" s="3">
        <f t="shared" si="1"/>
        <v>1.2817226352217379</v>
      </c>
      <c r="I8" s="4">
        <f t="shared" si="2"/>
        <v>48200911.125865147</v>
      </c>
      <c r="J8" s="3">
        <f t="shared" si="3"/>
        <v>9.958214478066091E-4</v>
      </c>
      <c r="K8" s="3">
        <f t="shared" si="4"/>
        <v>2.8450543693699175E-3</v>
      </c>
      <c r="L8" s="102">
        <f t="shared" ref="L8:L16" si="9">+L7+K8</f>
        <v>3.2779064776065777E-3</v>
      </c>
      <c r="M8" s="94"/>
      <c r="N8" s="5">
        <v>-0.34599999999999997</v>
      </c>
      <c r="O8" s="5">
        <f t="shared" si="5"/>
        <v>-0.12619999999999998</v>
      </c>
      <c r="P8" s="3">
        <f t="shared" si="6"/>
        <v>1.5290519877675841</v>
      </c>
      <c r="Q8" s="4">
        <f t="shared" si="7"/>
        <v>90517355.211009175</v>
      </c>
      <c r="R8" s="3">
        <f t="shared" ref="R8:R16" si="10">+Q8/$Q$17</f>
        <v>1.0098856112225807E-2</v>
      </c>
      <c r="S8" s="3">
        <f t="shared" si="8"/>
        <v>5.3427786100229708E-3</v>
      </c>
      <c r="T8" s="102">
        <f t="shared" ref="T8:T16" si="11">+T7+S8</f>
        <v>9.702981114736841E-3</v>
      </c>
      <c r="U8" s="2"/>
      <c r="V8" s="113">
        <v>-0.58799999999999997</v>
      </c>
    </row>
    <row r="9" spans="2:24" x14ac:dyDescent="0.25">
      <c r="B9" s="94" t="s">
        <v>10</v>
      </c>
      <c r="C9" s="94">
        <v>268457849</v>
      </c>
      <c r="D9" s="95">
        <f t="shared" si="0"/>
        <v>1.5845699976390036E-2</v>
      </c>
      <c r="E9" s="101"/>
      <c r="F9" s="2">
        <v>0.12</v>
      </c>
      <c r="G9" s="2">
        <v>0.28129999999999999</v>
      </c>
      <c r="H9" s="3">
        <f t="shared" si="1"/>
        <v>0.89285714285714279</v>
      </c>
      <c r="I9" s="4">
        <f t="shared" si="2"/>
        <v>-28763340.964285731</v>
      </c>
      <c r="J9" s="3">
        <f t="shared" si="3"/>
        <v>-5.9424502926958011E-4</v>
      </c>
      <c r="K9" s="3">
        <f t="shared" si="4"/>
        <v>-1.6977535688989336E-3</v>
      </c>
      <c r="L9" s="102">
        <f t="shared" si="9"/>
        <v>1.5801529087076441E-3</v>
      </c>
      <c r="M9" s="94"/>
      <c r="N9" s="5">
        <v>-0.34599999999999997</v>
      </c>
      <c r="O9" s="5">
        <f t="shared" si="5"/>
        <v>-0.46599999999999997</v>
      </c>
      <c r="P9" s="3">
        <f t="shared" si="6"/>
        <v>1.5290519877675841</v>
      </c>
      <c r="Q9" s="4">
        <f t="shared" si="7"/>
        <v>142028158.64525995</v>
      </c>
      <c r="R9" s="3">
        <f t="shared" si="10"/>
        <v>1.5845822435921222E-2</v>
      </c>
      <c r="S9" s="3">
        <f t="shared" si="8"/>
        <v>8.3831990700779097E-3</v>
      </c>
      <c r="T9" s="102">
        <f t="shared" si="11"/>
        <v>1.8086180184814751E-2</v>
      </c>
      <c r="U9" s="2"/>
      <c r="V9" s="113">
        <v>-0.58799999999999997</v>
      </c>
    </row>
    <row r="10" spans="2:24" x14ac:dyDescent="0.25">
      <c r="B10" s="94" t="s">
        <v>11</v>
      </c>
      <c r="C10" s="94">
        <v>874138654</v>
      </c>
      <c r="D10" s="95">
        <f t="shared" si="0"/>
        <v>5.1595954078621178E-2</v>
      </c>
      <c r="E10" s="101"/>
      <c r="F10" s="2">
        <v>-6.8199999999999997E-2</v>
      </c>
      <c r="G10" s="2">
        <v>0.23949999999999999</v>
      </c>
      <c r="H10" s="3">
        <f t="shared" si="1"/>
        <v>1.0731916720326251</v>
      </c>
      <c r="I10" s="4">
        <f t="shared" si="2"/>
        <v>63979669.674608357</v>
      </c>
      <c r="J10" s="3">
        <f t="shared" si="3"/>
        <v>1.3218075301354283E-3</v>
      </c>
      <c r="K10" s="3">
        <f t="shared" si="4"/>
        <v>3.7763941491328269E-3</v>
      </c>
      <c r="L10" s="102">
        <f t="shared" si="9"/>
        <v>5.3565470578404708E-3</v>
      </c>
      <c r="M10" s="94"/>
      <c r="N10" s="5">
        <v>-0.34599999999999997</v>
      </c>
      <c r="O10" s="5">
        <f t="shared" si="5"/>
        <v>-0.27779999999999999</v>
      </c>
      <c r="P10" s="3">
        <f t="shared" si="6"/>
        <v>1.5290519877675841</v>
      </c>
      <c r="Q10" s="4">
        <f t="shared" si="7"/>
        <v>462464792.48318046</v>
      </c>
      <c r="R10" s="3">
        <f t="shared" si="10"/>
        <v>5.1596352825054405E-2</v>
      </c>
      <c r="S10" s="3">
        <f t="shared" si="8"/>
        <v>2.7296942066059524E-2</v>
      </c>
      <c r="T10" s="102">
        <f t="shared" si="11"/>
        <v>4.5383122250874278E-2</v>
      </c>
      <c r="U10" s="2"/>
      <c r="V10" s="113">
        <v>-0.58799999999999997</v>
      </c>
    </row>
    <row r="11" spans="2:24" x14ac:dyDescent="0.25">
      <c r="B11" s="94" t="s">
        <v>12</v>
      </c>
      <c r="C11" s="94">
        <v>112418593</v>
      </c>
      <c r="D11" s="95">
        <f t="shared" si="0"/>
        <v>6.6354971668043912E-3</v>
      </c>
      <c r="E11" s="101"/>
      <c r="F11" s="2">
        <v>-8.5300000000000001E-2</v>
      </c>
      <c r="G11" s="2">
        <v>0.19869999999999999</v>
      </c>
      <c r="H11" s="3">
        <f t="shared" si="1"/>
        <v>1.0932546190007653</v>
      </c>
      <c r="I11" s="4">
        <f t="shared" si="2"/>
        <v>10483553.058817096</v>
      </c>
      <c r="J11" s="3">
        <f t="shared" si="3"/>
        <v>2.1658816693169439E-4</v>
      </c>
      <c r="K11" s="3">
        <f t="shared" si="4"/>
        <v>6.1879076017100083E-4</v>
      </c>
      <c r="L11" s="102">
        <f t="shared" si="9"/>
        <v>5.9753378180114718E-3</v>
      </c>
      <c r="M11" s="94"/>
      <c r="N11" s="5">
        <v>-0.34599999999999997</v>
      </c>
      <c r="O11" s="5">
        <f t="shared" si="5"/>
        <v>-0.26069999999999999</v>
      </c>
      <c r="P11" s="3">
        <f t="shared" si="6"/>
        <v>1.5290519877675841</v>
      </c>
      <c r="Q11" s="4">
        <f t="shared" si="7"/>
        <v>59475280.088685013</v>
      </c>
      <c r="R11" s="3">
        <f t="shared" si="10"/>
        <v>6.6355484475855136E-3</v>
      </c>
      <c r="S11" s="3">
        <f t="shared" si="8"/>
        <v>3.5105229659240359E-3</v>
      </c>
      <c r="T11" s="102">
        <f t="shared" si="11"/>
        <v>4.8893645216798315E-2</v>
      </c>
      <c r="U11" s="2"/>
      <c r="V11" s="113">
        <v>-0.58799999999999997</v>
      </c>
    </row>
    <row r="12" spans="2:24" x14ac:dyDescent="0.25">
      <c r="B12" s="94" t="s">
        <v>13</v>
      </c>
      <c r="C12" s="94">
        <v>-80837676</v>
      </c>
      <c r="D12" s="95">
        <f t="shared" si="0"/>
        <v>-4.7714364301735335E-3</v>
      </c>
      <c r="E12" s="101"/>
      <c r="F12" s="2">
        <v>-0.54559999999999997</v>
      </c>
      <c r="G12" s="2">
        <v>0.2717</v>
      </c>
      <c r="H12" s="3">
        <f t="shared" si="1"/>
        <v>2.2007042253521125</v>
      </c>
      <c r="I12" s="4">
        <f t="shared" si="2"/>
        <v>-97062139.14084506</v>
      </c>
      <c r="J12" s="3">
        <f t="shared" si="3"/>
        <v>-2.0052849140973165E-3</v>
      </c>
      <c r="K12" s="3">
        <f t="shared" si="4"/>
        <v>-5.7290838827083615E-3</v>
      </c>
      <c r="L12" s="102">
        <f t="shared" si="9"/>
        <v>2.4625393530311023E-4</v>
      </c>
      <c r="M12" s="94"/>
      <c r="N12" s="5">
        <v>-0.34599999999999997</v>
      </c>
      <c r="O12" s="5">
        <f t="shared" si="5"/>
        <v>0.1996</v>
      </c>
      <c r="P12" s="3">
        <f t="shared" si="6"/>
        <v>1.5290519877675841</v>
      </c>
      <c r="Q12" s="4">
        <f t="shared" si="7"/>
        <v>-42767333.174311928</v>
      </c>
      <c r="R12" s="3">
        <f t="shared" si="10"/>
        <v>-4.7714733050272275E-3</v>
      </c>
      <c r="S12" s="3">
        <f t="shared" si="8"/>
        <v>-2.5243379278899734E-3</v>
      </c>
      <c r="T12" s="102">
        <f t="shared" si="11"/>
        <v>4.636930728890834E-2</v>
      </c>
      <c r="U12" s="2"/>
      <c r="V12" s="113">
        <v>-0.58799999999999997</v>
      </c>
    </row>
    <row r="13" spans="2:24" x14ac:dyDescent="0.25">
      <c r="B13" s="94" t="s">
        <v>14</v>
      </c>
      <c r="C13" s="96">
        <v>-409130000</v>
      </c>
      <c r="D13" s="95">
        <f t="shared" si="0"/>
        <v>-2.4148860819265729E-2</v>
      </c>
      <c r="E13" s="101"/>
      <c r="F13" s="2">
        <v>-0.53659999999999997</v>
      </c>
      <c r="G13" s="2">
        <v>0.2752</v>
      </c>
      <c r="H13" s="3">
        <f t="shared" si="1"/>
        <v>2.1579628830384117</v>
      </c>
      <c r="I13" s="4">
        <f t="shared" si="2"/>
        <v>-473757354.33750534</v>
      </c>
      <c r="J13" s="3">
        <f t="shared" si="3"/>
        <v>-9.7877347852091141E-3</v>
      </c>
      <c r="K13" s="3">
        <f t="shared" si="4"/>
        <v>-2.7963484496370282E-2</v>
      </c>
      <c r="L13" s="102">
        <f t="shared" si="9"/>
        <v>-2.7717230561067171E-2</v>
      </c>
      <c r="M13" s="94"/>
      <c r="N13" s="5">
        <v>-0.34599999999999997</v>
      </c>
      <c r="O13" s="5">
        <f t="shared" si="5"/>
        <v>0.19059999999999999</v>
      </c>
      <c r="P13" s="3">
        <f t="shared" si="6"/>
        <v>1.5290519877675841</v>
      </c>
      <c r="Q13" s="4">
        <f t="shared" si="7"/>
        <v>-216451039.75535169</v>
      </c>
      <c r="R13" s="3">
        <f t="shared" si="10"/>
        <v>-2.4149047447699877E-2</v>
      </c>
      <c r="S13" s="3">
        <f t="shared" si="8"/>
        <v>-1.2776002818755265E-2</v>
      </c>
      <c r="T13" s="102">
        <f t="shared" si="11"/>
        <v>3.3593304470153074E-2</v>
      </c>
      <c r="U13" s="2"/>
      <c r="V13" s="113">
        <v>-0.58799999999999997</v>
      </c>
    </row>
    <row r="14" spans="2:24" x14ac:dyDescent="0.25">
      <c r="B14" s="94" t="s">
        <v>15</v>
      </c>
      <c r="C14" s="96">
        <v>1123700000</v>
      </c>
      <c r="D14" s="95">
        <f t="shared" si="0"/>
        <v>6.6326289694250973E-2</v>
      </c>
      <c r="E14" s="101"/>
      <c r="F14" s="2">
        <v>-0.21160000000000001</v>
      </c>
      <c r="G14" s="2">
        <v>0.24729999999999999</v>
      </c>
      <c r="H14" s="3">
        <f t="shared" si="1"/>
        <v>1.2683916793505834</v>
      </c>
      <c r="I14" s="4">
        <f t="shared" si="2"/>
        <v>301591730.08625054</v>
      </c>
      <c r="J14" s="3">
        <f t="shared" si="3"/>
        <v>6.2308264778801834E-3</v>
      </c>
      <c r="K14" s="3">
        <f t="shared" si="4"/>
        <v>1.780142427613331E-2</v>
      </c>
      <c r="L14" s="102">
        <f t="shared" si="9"/>
        <v>-9.9158062849338605E-3</v>
      </c>
      <c r="M14" s="94"/>
      <c r="N14" s="5">
        <v>-0.34599999999999997</v>
      </c>
      <c r="O14" s="5">
        <f t="shared" si="5"/>
        <v>-0.13439999999999996</v>
      </c>
      <c r="P14" s="3">
        <f t="shared" si="6"/>
        <v>1.5290519877675841</v>
      </c>
      <c r="Q14" s="4">
        <f t="shared" si="7"/>
        <v>594495718.6544342</v>
      </c>
      <c r="R14" s="3">
        <f t="shared" si="10"/>
        <v>6.6326802280400735E-2</v>
      </c>
      <c r="S14" s="3">
        <f t="shared" si="8"/>
        <v>3.5090055403992106E-2</v>
      </c>
      <c r="T14" s="102">
        <f t="shared" si="11"/>
        <v>6.8683359874145172E-2</v>
      </c>
      <c r="U14" s="2"/>
      <c r="V14" s="113">
        <v>-0.58799999999999997</v>
      </c>
    </row>
    <row r="15" spans="2:24" x14ac:dyDescent="0.25">
      <c r="B15" s="94" t="s">
        <v>16</v>
      </c>
      <c r="C15" s="96">
        <v>1388400000</v>
      </c>
      <c r="D15" s="95">
        <f t="shared" si="0"/>
        <v>8.1950182977216388E-2</v>
      </c>
      <c r="E15" s="101"/>
      <c r="F15" s="2">
        <v>-0.46310000000000001</v>
      </c>
      <c r="G15" s="2">
        <v>0.21609999999999999</v>
      </c>
      <c r="H15" s="3">
        <f t="shared" si="1"/>
        <v>1.8625442354255917</v>
      </c>
      <c r="I15" s="4">
        <f t="shared" si="2"/>
        <v>1197556416.4648914</v>
      </c>
      <c r="J15" s="3">
        <f t="shared" si="3"/>
        <v>2.4741282615179151E-2</v>
      </c>
      <c r="K15" s="3">
        <f t="shared" si="4"/>
        <v>7.0685657919070444E-2</v>
      </c>
      <c r="L15" s="102">
        <f t="shared" si="9"/>
        <v>6.0769851634136583E-2</v>
      </c>
      <c r="M15" s="94"/>
      <c r="N15" s="5">
        <v>-0.34599999999999997</v>
      </c>
      <c r="O15" s="5">
        <f t="shared" si="5"/>
        <v>0.11710000000000004</v>
      </c>
      <c r="P15" s="3">
        <f t="shared" si="6"/>
        <v>1.5290519877675841</v>
      </c>
      <c r="Q15" s="4">
        <f t="shared" si="7"/>
        <v>734535779.81651378</v>
      </c>
      <c r="R15" s="3">
        <f t="shared" si="10"/>
        <v>8.1950816308719754E-2</v>
      </c>
      <c r="S15" s="3">
        <f t="shared" si="8"/>
        <v>4.3355907202013565E-2</v>
      </c>
      <c r="T15" s="102">
        <f t="shared" si="11"/>
        <v>0.11203926707615874</v>
      </c>
      <c r="U15" s="2"/>
      <c r="V15" s="113">
        <v>-0.58799999999999997</v>
      </c>
    </row>
    <row r="16" spans="2:24" x14ac:dyDescent="0.25">
      <c r="B16" s="94" t="s">
        <v>17</v>
      </c>
      <c r="C16" s="96">
        <v>13354000000</v>
      </c>
      <c r="D16" s="95">
        <f t="shared" si="0"/>
        <v>0.78821862826112621</v>
      </c>
      <c r="E16" s="101"/>
      <c r="F16" s="2">
        <v>-0.78010000000000002</v>
      </c>
      <c r="G16" s="2">
        <v>0.4239</v>
      </c>
      <c r="H16" s="3">
        <f t="shared" si="1"/>
        <v>4.5475216007276034</v>
      </c>
      <c r="I16" s="4">
        <f t="shared" si="2"/>
        <v>47373603456.116417</v>
      </c>
      <c r="J16" s="3">
        <f t="shared" si="3"/>
        <v>0.97872943227770337</v>
      </c>
      <c r="K16" s="3">
        <f t="shared" si="4"/>
        <v>2.7962226098522263</v>
      </c>
      <c r="L16" s="102">
        <f t="shared" si="9"/>
        <v>2.8569924614863629</v>
      </c>
      <c r="M16" s="94"/>
      <c r="N16" s="5">
        <v>-0.34599999999999997</v>
      </c>
      <c r="O16" s="5">
        <f t="shared" si="5"/>
        <v>0.43410000000000004</v>
      </c>
      <c r="P16" s="3">
        <f t="shared" si="6"/>
        <v>1.5290519877675841</v>
      </c>
      <c r="Q16" s="4">
        <f t="shared" si="7"/>
        <v>7064960244.6483183</v>
      </c>
      <c r="R16" s="3">
        <f t="shared" si="10"/>
        <v>0.78822471981175712</v>
      </c>
      <c r="S16" s="3">
        <f t="shared" si="8"/>
        <v>0.41700863207698724</v>
      </c>
      <c r="T16" s="102">
        <f t="shared" si="11"/>
        <v>0.52904789915314598</v>
      </c>
      <c r="U16" s="2"/>
      <c r="V16" s="113">
        <v>-0.58799999999999997</v>
      </c>
    </row>
    <row r="17" spans="2:22" x14ac:dyDescent="0.25">
      <c r="B17" s="107" t="s">
        <v>18</v>
      </c>
      <c r="C17" s="97">
        <v>16942000000</v>
      </c>
      <c r="D17" s="98">
        <f t="shared" si="0"/>
        <v>1</v>
      </c>
      <c r="E17" s="103"/>
      <c r="F17" s="89"/>
      <c r="G17" s="89">
        <v>0.3246</v>
      </c>
      <c r="H17" s="88"/>
      <c r="I17" s="88">
        <f>SUM($I$7:$I$16)</f>
        <v>48403166282.501961</v>
      </c>
      <c r="J17" s="88"/>
      <c r="K17" s="89"/>
      <c r="L17" s="104"/>
      <c r="M17" s="107"/>
      <c r="N17" s="90"/>
      <c r="O17" s="90"/>
      <c r="P17" s="88"/>
      <c r="Q17" s="88">
        <f>SUM($Q$7:$Q$16)</f>
        <v>8963129507.4526005</v>
      </c>
      <c r="R17" s="88"/>
      <c r="S17" s="89"/>
      <c r="T17" s="104"/>
      <c r="U17" s="89"/>
      <c r="V17" s="114"/>
    </row>
    <row r="18" spans="2:22" x14ac:dyDescent="0.25">
      <c r="B18" s="213" t="s">
        <v>1127</v>
      </c>
      <c r="C18" s="213"/>
      <c r="D18" s="213"/>
      <c r="E18" s="213"/>
      <c r="F18" s="213"/>
      <c r="G18" s="213"/>
      <c r="H18" s="213"/>
      <c r="I18" s="213"/>
      <c r="J18" s="213"/>
      <c r="K18" s="213"/>
      <c r="L18" s="213"/>
      <c r="M18" s="213"/>
      <c r="N18" s="213"/>
    </row>
  </sheetData>
  <mergeCells count="4">
    <mergeCell ref="N5:T5"/>
    <mergeCell ref="F5:L5"/>
    <mergeCell ref="C5:D5"/>
    <mergeCell ref="B2:V2"/>
  </mergeCells>
  <pageMargins left="0.7" right="0.7" top="0.75" bottom="0.75" header="0.3" footer="0.3"/>
  <pageSetup paperSize="9" scale="54"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60"/>
  <sheetViews>
    <sheetView zoomScale="115" zoomScaleNormal="115" workbookViewId="0">
      <pane xSplit="2" ySplit="4" topLeftCell="C5" activePane="bottomRight" state="frozen"/>
      <selection pane="topRight" activeCell="C1" sqref="C1"/>
      <selection pane="bottomLeft" activeCell="A5" sqref="A5"/>
      <selection pane="bottomRight" activeCell="B60" sqref="B60:D60"/>
    </sheetView>
  </sheetViews>
  <sheetFormatPr defaultRowHeight="15" x14ac:dyDescent="0.25"/>
  <cols>
    <col min="3" max="3" width="17.7109375" customWidth="1"/>
    <col min="4" max="4" width="19.140625" customWidth="1"/>
    <col min="22" max="32" width="18.7109375" customWidth="1"/>
    <col min="39" max="39" width="11" bestFit="1" customWidth="1"/>
    <col min="59" max="59" width="14.85546875" bestFit="1" customWidth="1"/>
  </cols>
  <sheetData>
    <row r="1" spans="2:4" x14ac:dyDescent="0.25">
      <c r="B1" s="87"/>
      <c r="C1" s="87"/>
    </row>
    <row r="2" spans="2:4" ht="41.25" customHeight="1" x14ac:dyDescent="0.25">
      <c r="B2" s="251" t="s">
        <v>1125</v>
      </c>
      <c r="C2" s="252"/>
      <c r="D2" s="253"/>
    </row>
    <row r="3" spans="2:4" ht="41.25" customHeight="1" x14ac:dyDescent="0.25">
      <c r="B3" s="214"/>
      <c r="C3" s="77" t="s">
        <v>34</v>
      </c>
      <c r="D3" s="215" t="s">
        <v>35</v>
      </c>
    </row>
    <row r="4" spans="2:4" ht="32.25" customHeight="1" x14ac:dyDescent="0.25">
      <c r="B4" s="221" t="s">
        <v>427</v>
      </c>
      <c r="C4" s="222" t="s">
        <v>410</v>
      </c>
      <c r="D4" s="223" t="s">
        <v>411</v>
      </c>
    </row>
    <row r="5" spans="2:4" x14ac:dyDescent="0.25">
      <c r="B5" s="219">
        <v>1960</v>
      </c>
      <c r="C5" s="74">
        <v>120400000</v>
      </c>
      <c r="D5" s="216">
        <v>114800000</v>
      </c>
    </row>
    <row r="6" spans="2:4" x14ac:dyDescent="0.25">
      <c r="B6" s="219">
        <v>1961</v>
      </c>
      <c r="C6" s="74">
        <v>158200000</v>
      </c>
      <c r="D6" s="216">
        <v>152600000</v>
      </c>
    </row>
    <row r="7" spans="2:4" x14ac:dyDescent="0.25">
      <c r="B7" s="219">
        <v>1962</v>
      </c>
      <c r="C7" s="74">
        <v>126000000</v>
      </c>
      <c r="D7" s="216">
        <v>120400000</v>
      </c>
    </row>
    <row r="8" spans="2:4" x14ac:dyDescent="0.25">
      <c r="B8" s="219">
        <v>1963</v>
      </c>
      <c r="C8" s="74">
        <v>134400000</v>
      </c>
      <c r="D8" s="216">
        <v>128800000</v>
      </c>
    </row>
    <row r="9" spans="2:4" x14ac:dyDescent="0.25">
      <c r="B9" s="219">
        <v>1964</v>
      </c>
      <c r="C9" s="74">
        <v>169400000</v>
      </c>
      <c r="D9" s="216">
        <v>163800000</v>
      </c>
    </row>
    <row r="10" spans="2:4" x14ac:dyDescent="0.25">
      <c r="B10" s="219">
        <v>1965</v>
      </c>
      <c r="C10" s="74">
        <v>189000000</v>
      </c>
      <c r="D10" s="216">
        <v>183400000</v>
      </c>
    </row>
    <row r="11" spans="2:4" x14ac:dyDescent="0.25">
      <c r="B11" s="219">
        <v>1966</v>
      </c>
      <c r="C11" s="74">
        <v>194600000</v>
      </c>
      <c r="D11" s="216">
        <v>184800000</v>
      </c>
    </row>
    <row r="12" spans="2:4" x14ac:dyDescent="0.25">
      <c r="B12" s="219">
        <v>1967</v>
      </c>
      <c r="C12" s="74">
        <v>247800000</v>
      </c>
      <c r="D12" s="216">
        <v>235200000</v>
      </c>
    </row>
    <row r="13" spans="2:4" x14ac:dyDescent="0.25">
      <c r="B13" s="219">
        <v>1968</v>
      </c>
      <c r="C13" s="74">
        <v>299600000</v>
      </c>
      <c r="D13" s="216">
        <v>282800000</v>
      </c>
    </row>
    <row r="14" spans="2:4" x14ac:dyDescent="0.25">
      <c r="B14" s="219">
        <v>1969</v>
      </c>
      <c r="C14" s="74">
        <v>343000000</v>
      </c>
      <c r="D14" s="216">
        <v>326200000</v>
      </c>
    </row>
    <row r="15" spans="2:4" x14ac:dyDescent="0.25">
      <c r="B15" s="219">
        <v>1970</v>
      </c>
      <c r="C15" s="74">
        <v>355600000</v>
      </c>
      <c r="D15" s="216">
        <v>334600000</v>
      </c>
    </row>
    <row r="16" spans="2:4" x14ac:dyDescent="0.25">
      <c r="B16" s="219">
        <v>1971</v>
      </c>
      <c r="C16" s="74">
        <v>297800000</v>
      </c>
      <c r="D16" s="216">
        <v>272600000</v>
      </c>
    </row>
    <row r="17" spans="2:39" x14ac:dyDescent="0.25">
      <c r="B17" s="219">
        <v>1972</v>
      </c>
      <c r="C17" s="74">
        <v>333000000</v>
      </c>
      <c r="D17" s="216">
        <v>307000000</v>
      </c>
    </row>
    <row r="18" spans="2:39" x14ac:dyDescent="0.25">
      <c r="B18" s="219">
        <v>1973</v>
      </c>
      <c r="C18" s="74">
        <v>443800000</v>
      </c>
      <c r="D18" s="216">
        <v>414900000</v>
      </c>
    </row>
    <row r="19" spans="2:39" x14ac:dyDescent="0.25">
      <c r="B19" s="219">
        <v>1974</v>
      </c>
      <c r="C19" s="74">
        <v>370400000</v>
      </c>
      <c r="D19" s="216">
        <v>338000000</v>
      </c>
    </row>
    <row r="20" spans="2:39" x14ac:dyDescent="0.25">
      <c r="B20" s="219">
        <v>1975</v>
      </c>
      <c r="C20" s="74">
        <v>387900000</v>
      </c>
      <c r="D20" s="216">
        <v>336400000</v>
      </c>
    </row>
    <row r="21" spans="2:39" x14ac:dyDescent="0.25">
      <c r="B21" s="219">
        <v>1976</v>
      </c>
      <c r="C21" s="74">
        <v>425500000</v>
      </c>
      <c r="D21" s="216">
        <v>387500000</v>
      </c>
    </row>
    <row r="22" spans="2:39" x14ac:dyDescent="0.25">
      <c r="B22" s="219">
        <v>1977</v>
      </c>
      <c r="C22" s="74">
        <v>458800000</v>
      </c>
      <c r="D22" s="216">
        <v>405900000</v>
      </c>
    </row>
    <row r="23" spans="2:39" x14ac:dyDescent="0.25">
      <c r="B23" s="219">
        <v>1978</v>
      </c>
      <c r="C23" s="74">
        <v>586500000</v>
      </c>
      <c r="D23" s="216">
        <v>525500000</v>
      </c>
    </row>
    <row r="24" spans="2:39" x14ac:dyDescent="0.25">
      <c r="B24" s="219">
        <v>1979</v>
      </c>
      <c r="C24" s="74">
        <v>844200000</v>
      </c>
      <c r="D24" s="216">
        <v>732500000</v>
      </c>
    </row>
    <row r="25" spans="2:39" x14ac:dyDescent="0.25">
      <c r="B25" s="219">
        <v>1980</v>
      </c>
      <c r="C25" s="74">
        <v>1005000000</v>
      </c>
      <c r="D25" s="216">
        <v>914100000</v>
      </c>
    </row>
    <row r="26" spans="2:39" x14ac:dyDescent="0.25">
      <c r="B26" s="219">
        <v>1981</v>
      </c>
      <c r="C26" s="74">
        <v>1325000000</v>
      </c>
      <c r="D26" s="216">
        <v>1262000000</v>
      </c>
    </row>
    <row r="27" spans="2:39" x14ac:dyDescent="0.25">
      <c r="B27" s="219">
        <v>1982</v>
      </c>
      <c r="C27" s="74">
        <v>982900000</v>
      </c>
      <c r="D27" s="216">
        <v>918100000</v>
      </c>
      <c r="AF27" s="12"/>
      <c r="AM27" s="10"/>
    </row>
    <row r="28" spans="2:39" x14ac:dyDescent="0.25">
      <c r="B28" s="219">
        <v>1983</v>
      </c>
      <c r="C28" s="74">
        <v>1153000000</v>
      </c>
      <c r="D28" s="216">
        <v>1056000000</v>
      </c>
      <c r="AF28" s="11"/>
      <c r="AM28" s="10"/>
    </row>
    <row r="29" spans="2:39" x14ac:dyDescent="0.25">
      <c r="B29" s="219">
        <v>1984</v>
      </c>
      <c r="C29" s="74">
        <v>752500000</v>
      </c>
      <c r="D29" s="216">
        <v>583100000</v>
      </c>
      <c r="AF29" s="11"/>
      <c r="AM29" s="10"/>
    </row>
    <row r="30" spans="2:39" x14ac:dyDescent="0.25">
      <c r="B30" s="219">
        <v>1985</v>
      </c>
      <c r="C30" s="74">
        <v>597400000</v>
      </c>
      <c r="D30" s="216">
        <v>376200000</v>
      </c>
      <c r="AF30" s="11"/>
      <c r="AM30" s="10"/>
    </row>
    <row r="31" spans="2:39" x14ac:dyDescent="0.25">
      <c r="B31" s="219">
        <v>1986</v>
      </c>
      <c r="C31" s="74">
        <v>812800000</v>
      </c>
      <c r="D31" s="216">
        <v>642200000</v>
      </c>
      <c r="AF31" s="11"/>
    </row>
    <row r="32" spans="2:39" x14ac:dyDescent="0.25">
      <c r="B32" s="219">
        <v>1987</v>
      </c>
      <c r="C32" s="74">
        <v>963200000</v>
      </c>
      <c r="D32" s="216">
        <v>855700000</v>
      </c>
      <c r="AF32" s="11"/>
    </row>
    <row r="33" spans="2:32" x14ac:dyDescent="0.25">
      <c r="B33" s="219">
        <v>1988</v>
      </c>
      <c r="C33" s="74">
        <v>866600000</v>
      </c>
      <c r="D33" s="216">
        <v>767500000</v>
      </c>
      <c r="AF33" s="11"/>
    </row>
    <row r="34" spans="2:32" x14ac:dyDescent="0.25">
      <c r="B34" s="219">
        <v>1989</v>
      </c>
      <c r="C34" s="74">
        <v>1021000000</v>
      </c>
      <c r="D34" s="216">
        <v>884700000</v>
      </c>
      <c r="AF34" s="11"/>
    </row>
    <row r="35" spans="2:32" x14ac:dyDescent="0.25">
      <c r="B35" s="219">
        <v>1990</v>
      </c>
      <c r="C35" s="74">
        <v>961600000</v>
      </c>
      <c r="D35" s="216">
        <v>873000000</v>
      </c>
      <c r="AF35" s="11"/>
    </row>
    <row r="36" spans="2:32" x14ac:dyDescent="0.25">
      <c r="B36" s="219">
        <v>1991</v>
      </c>
      <c r="C36" s="74">
        <v>1015000000</v>
      </c>
      <c r="D36" s="216">
        <v>914300000</v>
      </c>
    </row>
    <row r="37" spans="2:32" x14ac:dyDescent="0.25">
      <c r="B37" s="219">
        <v>1992</v>
      </c>
      <c r="C37" s="74">
        <v>886800000</v>
      </c>
      <c r="D37" s="216">
        <v>813300000</v>
      </c>
    </row>
    <row r="38" spans="2:32" x14ac:dyDescent="0.25">
      <c r="B38" s="219">
        <v>1993</v>
      </c>
      <c r="C38" s="74">
        <v>660500000</v>
      </c>
      <c r="D38" s="216">
        <v>587100000</v>
      </c>
    </row>
    <row r="39" spans="2:32" x14ac:dyDescent="0.25">
      <c r="B39" s="219">
        <v>1994</v>
      </c>
      <c r="C39" s="74">
        <v>658900000</v>
      </c>
      <c r="D39" s="216">
        <v>583400000</v>
      </c>
    </row>
    <row r="40" spans="2:32" x14ac:dyDescent="0.25">
      <c r="B40" s="219">
        <v>1995</v>
      </c>
      <c r="C40" s="74">
        <v>534700000</v>
      </c>
      <c r="D40" s="216">
        <v>437200000</v>
      </c>
    </row>
    <row r="41" spans="2:32" x14ac:dyDescent="0.25">
      <c r="B41" s="219">
        <v>1996</v>
      </c>
      <c r="C41" s="74">
        <v>681500000</v>
      </c>
      <c r="D41" s="216">
        <v>541900000</v>
      </c>
    </row>
    <row r="42" spans="2:32" x14ac:dyDescent="0.25">
      <c r="B42" s="219">
        <v>1997</v>
      </c>
      <c r="C42" s="74">
        <v>820900000</v>
      </c>
      <c r="D42" s="216">
        <v>582000000</v>
      </c>
    </row>
    <row r="43" spans="2:32" x14ac:dyDescent="0.25">
      <c r="B43" s="219">
        <v>1998</v>
      </c>
      <c r="C43" s="74">
        <v>805100000</v>
      </c>
      <c r="D43" s="216">
        <v>569100000</v>
      </c>
    </row>
    <row r="44" spans="2:32" x14ac:dyDescent="0.25">
      <c r="B44" s="219">
        <v>1999</v>
      </c>
      <c r="C44" s="74">
        <v>1111000000</v>
      </c>
      <c r="D44" s="216">
        <v>919200000</v>
      </c>
    </row>
    <row r="45" spans="2:32" x14ac:dyDescent="0.25">
      <c r="B45" s="219">
        <v>2000</v>
      </c>
      <c r="C45" s="74">
        <v>2329000000</v>
      </c>
      <c r="D45" s="216">
        <v>2180000000</v>
      </c>
    </row>
    <row r="46" spans="2:32" x14ac:dyDescent="0.25">
      <c r="B46" s="219">
        <v>2001</v>
      </c>
      <c r="C46" s="74">
        <v>2882000000</v>
      </c>
      <c r="D46" s="216">
        <v>2763000000</v>
      </c>
    </row>
    <row r="47" spans="2:32" x14ac:dyDescent="0.25">
      <c r="B47" s="219">
        <v>2002</v>
      </c>
      <c r="C47" s="74">
        <v>2025000000</v>
      </c>
      <c r="D47" s="216">
        <v>1947000000</v>
      </c>
    </row>
    <row r="48" spans="2:32" x14ac:dyDescent="0.25">
      <c r="B48" s="219">
        <v>2003</v>
      </c>
      <c r="C48" s="74">
        <v>3220000000</v>
      </c>
      <c r="D48" s="216">
        <v>3133000000</v>
      </c>
    </row>
    <row r="49" spans="1:4" x14ac:dyDescent="0.25">
      <c r="B49" s="219">
        <v>2004</v>
      </c>
      <c r="C49" s="74">
        <v>3256000000</v>
      </c>
      <c r="D49" s="216">
        <v>3168000000</v>
      </c>
    </row>
    <row r="50" spans="1:4" x14ac:dyDescent="0.25">
      <c r="B50" s="219">
        <v>2005</v>
      </c>
      <c r="C50" s="74">
        <v>4320000000</v>
      </c>
      <c r="D50" s="216">
        <v>4216000000</v>
      </c>
    </row>
    <row r="51" spans="1:4" x14ac:dyDescent="0.25">
      <c r="B51" s="219">
        <v>2006</v>
      </c>
      <c r="C51" s="74">
        <v>4842000000</v>
      </c>
      <c r="D51" s="216">
        <v>4680000000</v>
      </c>
    </row>
    <row r="52" spans="1:4" x14ac:dyDescent="0.25">
      <c r="B52" s="219">
        <v>2007</v>
      </c>
      <c r="C52" s="74">
        <v>8666000000</v>
      </c>
      <c r="D52" s="216">
        <v>8459000000</v>
      </c>
    </row>
    <row r="53" spans="1:4" x14ac:dyDescent="0.25">
      <c r="B53" s="219">
        <v>2008</v>
      </c>
      <c r="C53" s="74">
        <v>8031000000</v>
      </c>
      <c r="D53" s="216">
        <v>7789000000</v>
      </c>
    </row>
    <row r="54" spans="1:4" x14ac:dyDescent="0.25">
      <c r="B54" s="219">
        <v>2009</v>
      </c>
      <c r="C54" s="74">
        <v>5279000000</v>
      </c>
      <c r="D54" s="216">
        <v>5132000000</v>
      </c>
    </row>
    <row r="55" spans="1:4" x14ac:dyDescent="0.25">
      <c r="B55" s="219">
        <v>2010</v>
      </c>
      <c r="C55" s="74">
        <v>6165000000</v>
      </c>
      <c r="D55" s="216">
        <v>6021000000</v>
      </c>
    </row>
    <row r="56" spans="1:4" x14ac:dyDescent="0.25">
      <c r="B56" s="219">
        <v>2011</v>
      </c>
      <c r="C56" s="74">
        <v>8375000000</v>
      </c>
      <c r="D56" s="216">
        <v>8238000000</v>
      </c>
    </row>
    <row r="57" spans="1:4" x14ac:dyDescent="0.25">
      <c r="B57" s="219">
        <v>2012</v>
      </c>
      <c r="C57" s="74">
        <v>8486000000</v>
      </c>
      <c r="D57" s="216">
        <v>8349000000</v>
      </c>
    </row>
    <row r="58" spans="1:4" x14ac:dyDescent="0.25">
      <c r="B58" s="219">
        <v>2013</v>
      </c>
      <c r="C58" s="74">
        <v>8053000000</v>
      </c>
      <c r="D58" s="216">
        <v>7921000000</v>
      </c>
    </row>
    <row r="59" spans="1:4" x14ac:dyDescent="0.25">
      <c r="B59" s="220">
        <v>2014</v>
      </c>
      <c r="C59" s="217">
        <v>8707000000</v>
      </c>
      <c r="D59" s="218">
        <v>8567000000</v>
      </c>
    </row>
    <row r="60" spans="1:4" ht="43.5" customHeight="1" x14ac:dyDescent="0.25">
      <c r="A60" s="6"/>
      <c r="B60" s="77" t="s">
        <v>428</v>
      </c>
      <c r="C60" s="77" t="s">
        <v>429</v>
      </c>
      <c r="D60" s="77" t="s">
        <v>430</v>
      </c>
    </row>
  </sheetData>
  <mergeCells count="1">
    <mergeCell ref="B2:D2"/>
  </mergeCells>
  <printOptions horizontalCentered="1"/>
  <pageMargins left="0.70866141732283472" right="0.70866141732283472" top="0.74803149606299213" bottom="0.74803149606299213" header="0.31496062992125984" footer="0.31496062992125984"/>
  <pageSetup paperSize="9" scale="7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2:Q57"/>
  <sheetViews>
    <sheetView topLeftCell="A32" zoomScale="85" zoomScaleNormal="85" workbookViewId="0">
      <selection activeCell="B57" sqref="B57"/>
    </sheetView>
  </sheetViews>
  <sheetFormatPr defaultRowHeight="12.75" x14ac:dyDescent="0.2"/>
  <cols>
    <col min="1" max="2" width="9.140625" style="19"/>
    <col min="3" max="3" width="19.42578125" style="19" customWidth="1"/>
    <col min="4" max="4" width="9.140625" style="19"/>
    <col min="5" max="5" width="9.5703125" style="19" bestFit="1" customWidth="1"/>
    <col min="6" max="8" width="9.140625" style="19"/>
    <col min="9" max="9" width="10.42578125" style="19" customWidth="1"/>
    <col min="10" max="10" width="9.140625" style="19"/>
    <col min="11" max="11" width="12" style="19" bestFit="1" customWidth="1"/>
    <col min="12" max="12" width="2.5703125" style="19" customWidth="1"/>
    <col min="13" max="17" width="12" style="19" customWidth="1"/>
    <col min="18" max="16384" width="9.140625" style="19"/>
  </cols>
  <sheetData>
    <row r="2" spans="2:17" ht="18.75" x14ac:dyDescent="0.3">
      <c r="B2" s="248" t="s">
        <v>417</v>
      </c>
      <c r="C2" s="249"/>
      <c r="D2" s="249"/>
      <c r="E2" s="249"/>
      <c r="F2" s="249"/>
      <c r="G2" s="249"/>
      <c r="H2" s="249"/>
      <c r="I2" s="249"/>
      <c r="J2" s="249"/>
      <c r="K2" s="249"/>
      <c r="L2" s="249"/>
      <c r="M2" s="249"/>
      <c r="N2" s="249"/>
      <c r="O2" s="249"/>
      <c r="P2" s="249"/>
      <c r="Q2" s="250"/>
    </row>
    <row r="3" spans="2:17" ht="15" x14ac:dyDescent="0.25">
      <c r="B3" s="116"/>
      <c r="C3" s="83"/>
      <c r="D3" s="83"/>
      <c r="E3" s="83"/>
      <c r="F3" s="83"/>
      <c r="G3" s="83"/>
      <c r="H3" s="83"/>
      <c r="I3" s="83"/>
      <c r="J3" s="83"/>
      <c r="K3" s="83"/>
      <c r="L3" s="83"/>
      <c r="M3" s="83"/>
      <c r="N3" s="83"/>
      <c r="O3" s="83"/>
      <c r="P3" s="83"/>
      <c r="Q3" s="117"/>
    </row>
    <row r="4" spans="2:17" ht="15" x14ac:dyDescent="0.25">
      <c r="B4" s="125"/>
      <c r="C4" s="123"/>
      <c r="D4" s="126" t="s">
        <v>34</v>
      </c>
      <c r="E4" s="126" t="s">
        <v>35</v>
      </c>
      <c r="F4" s="126" t="s">
        <v>36</v>
      </c>
      <c r="G4" s="126" t="s">
        <v>37</v>
      </c>
      <c r="H4" s="126" t="s">
        <v>38</v>
      </c>
      <c r="I4" s="126" t="s">
        <v>39</v>
      </c>
      <c r="J4" s="127" t="s">
        <v>40</v>
      </c>
      <c r="K4" s="127" t="s">
        <v>41</v>
      </c>
      <c r="L4" s="123"/>
      <c r="M4" s="126" t="s">
        <v>42</v>
      </c>
      <c r="N4" s="126" t="s">
        <v>43</v>
      </c>
      <c r="O4" s="127" t="s">
        <v>44</v>
      </c>
      <c r="P4" s="128" t="s">
        <v>45</v>
      </c>
      <c r="Q4" s="129" t="s">
        <v>46</v>
      </c>
    </row>
    <row r="5" spans="2:17" ht="26.25" customHeight="1" x14ac:dyDescent="0.2">
      <c r="B5" s="254" t="s">
        <v>414</v>
      </c>
      <c r="C5" s="255"/>
      <c r="D5" s="259" t="s">
        <v>409</v>
      </c>
      <c r="E5" s="260"/>
      <c r="F5" s="258" t="s">
        <v>408</v>
      </c>
      <c r="G5" s="255"/>
      <c r="H5" s="258" t="s">
        <v>407</v>
      </c>
      <c r="I5" s="255"/>
      <c r="J5" s="258" t="s">
        <v>406</v>
      </c>
      <c r="K5" s="255"/>
      <c r="L5" s="80"/>
      <c r="M5" s="256" t="s">
        <v>405</v>
      </c>
      <c r="N5" s="256" t="s">
        <v>413</v>
      </c>
      <c r="O5" s="257" t="s">
        <v>401</v>
      </c>
      <c r="P5" s="256" t="s">
        <v>418</v>
      </c>
      <c r="Q5" s="257"/>
    </row>
    <row r="6" spans="2:17" ht="42" customHeight="1" x14ac:dyDescent="0.2">
      <c r="B6" s="118" t="s">
        <v>415</v>
      </c>
      <c r="C6" s="79" t="s">
        <v>416</v>
      </c>
      <c r="D6" s="78" t="s">
        <v>403</v>
      </c>
      <c r="E6" s="79" t="s">
        <v>402</v>
      </c>
      <c r="F6" s="78" t="s">
        <v>403</v>
      </c>
      <c r="G6" s="79" t="s">
        <v>402</v>
      </c>
      <c r="H6" s="78" t="s">
        <v>403</v>
      </c>
      <c r="I6" s="79" t="s">
        <v>402</v>
      </c>
      <c r="J6" s="78" t="s">
        <v>403</v>
      </c>
      <c r="K6" s="79" t="s">
        <v>402</v>
      </c>
      <c r="L6" s="78"/>
      <c r="M6" s="256"/>
      <c r="N6" s="256"/>
      <c r="O6" s="257"/>
      <c r="P6" s="80" t="s">
        <v>412</v>
      </c>
      <c r="Q6" s="81" t="s">
        <v>369</v>
      </c>
    </row>
    <row r="7" spans="2:17" ht="15" x14ac:dyDescent="0.25">
      <c r="B7" s="119">
        <v>1</v>
      </c>
      <c r="C7" s="75">
        <f t="shared" ref="C7:C38" si="0">+B7/50-2%</f>
        <v>0</v>
      </c>
      <c r="D7" s="20">
        <v>6774000</v>
      </c>
      <c r="E7" s="22">
        <v>-251198</v>
      </c>
      <c r="F7" s="20">
        <v>135600000</v>
      </c>
      <c r="G7" s="22">
        <v>16050000</v>
      </c>
      <c r="H7" s="20">
        <v>54446</v>
      </c>
      <c r="I7" s="22">
        <v>41466</v>
      </c>
      <c r="J7" s="20">
        <v>37430000</v>
      </c>
      <c r="K7" s="22">
        <v>30230000</v>
      </c>
      <c r="L7" s="20"/>
      <c r="M7" s="57">
        <v>20</v>
      </c>
      <c r="N7" s="57">
        <f t="shared" ref="N7:N38" si="1">+I7*M7</f>
        <v>829320</v>
      </c>
      <c r="O7" s="75">
        <f t="shared" ref="O7:O38" si="2">+N7/SUM($N$7:$N$56)</f>
        <v>1.1590589332042054E-5</v>
      </c>
      <c r="P7" s="20">
        <f t="shared" ref="P7:P38" si="3">+M7*(D7-E7)</f>
        <v>140503960</v>
      </c>
      <c r="Q7" s="75">
        <f t="shared" ref="Q7:Q38" si="4">+P7/SUM($P$7:$P$56)</f>
        <v>3.170690387156182E-3</v>
      </c>
    </row>
    <row r="8" spans="2:17" ht="15" x14ac:dyDescent="0.25">
      <c r="B8" s="119">
        <v>2</v>
      </c>
      <c r="C8" s="75">
        <f t="shared" si="0"/>
        <v>0.02</v>
      </c>
      <c r="D8" s="20">
        <v>120736</v>
      </c>
      <c r="E8" s="22">
        <v>3250000</v>
      </c>
      <c r="F8" s="20">
        <v>23350000</v>
      </c>
      <c r="G8" s="22">
        <v>10050000</v>
      </c>
      <c r="H8" s="20">
        <v>221413</v>
      </c>
      <c r="I8" s="22">
        <v>210908</v>
      </c>
      <c r="J8" s="20">
        <v>33090000</v>
      </c>
      <c r="K8" s="22">
        <v>52080000</v>
      </c>
      <c r="L8" s="20"/>
      <c r="M8" s="57">
        <v>35</v>
      </c>
      <c r="N8" s="57">
        <f t="shared" si="1"/>
        <v>7381780</v>
      </c>
      <c r="O8" s="75">
        <f t="shared" si="2"/>
        <v>1.0316787310022837E-4</v>
      </c>
      <c r="P8" s="20">
        <f t="shared" si="3"/>
        <v>-109524240</v>
      </c>
      <c r="Q8" s="75">
        <f t="shared" si="4"/>
        <v>-2.4715848217273491E-3</v>
      </c>
    </row>
    <row r="9" spans="2:17" ht="15" x14ac:dyDescent="0.25">
      <c r="B9" s="119">
        <v>3</v>
      </c>
      <c r="C9" s="75">
        <f t="shared" si="0"/>
        <v>3.9999999999999994E-2</v>
      </c>
      <c r="D9" s="20">
        <v>85670000</v>
      </c>
      <c r="E9" s="22">
        <v>415851</v>
      </c>
      <c r="F9" s="20">
        <v>40960000</v>
      </c>
      <c r="G9" s="22">
        <v>27520000</v>
      </c>
      <c r="H9" s="20">
        <v>495853</v>
      </c>
      <c r="I9" s="22">
        <v>490431</v>
      </c>
      <c r="J9" s="20">
        <v>15740000</v>
      </c>
      <c r="K9" s="22">
        <v>53850000</v>
      </c>
      <c r="L9" s="20"/>
      <c r="M9" s="57">
        <v>47</v>
      </c>
      <c r="N9" s="57">
        <f t="shared" si="1"/>
        <v>23050257</v>
      </c>
      <c r="O9" s="75">
        <f t="shared" si="2"/>
        <v>3.2215075349084513E-4</v>
      </c>
      <c r="P9" s="20">
        <f t="shared" si="3"/>
        <v>4006945003</v>
      </c>
      <c r="Q9" s="75">
        <f t="shared" si="4"/>
        <v>9.0422946106825733E-2</v>
      </c>
    </row>
    <row r="10" spans="2:17" ht="15" x14ac:dyDescent="0.25">
      <c r="B10" s="119">
        <v>4</v>
      </c>
      <c r="C10" s="75">
        <f t="shared" si="0"/>
        <v>0.06</v>
      </c>
      <c r="D10" s="20">
        <v>40690000</v>
      </c>
      <c r="E10" s="22">
        <v>657285</v>
      </c>
      <c r="F10" s="20">
        <v>74500000</v>
      </c>
      <c r="G10" s="22">
        <v>16860000</v>
      </c>
      <c r="H10" s="20">
        <v>826638</v>
      </c>
      <c r="I10" s="22">
        <v>816413</v>
      </c>
      <c r="J10" s="20">
        <v>22850000</v>
      </c>
      <c r="K10" s="22">
        <v>34170000</v>
      </c>
      <c r="L10" s="20"/>
      <c r="M10" s="57">
        <v>46</v>
      </c>
      <c r="N10" s="57">
        <f t="shared" si="1"/>
        <v>37554998</v>
      </c>
      <c r="O10" s="75">
        <f t="shared" si="2"/>
        <v>5.2486924128642819E-4</v>
      </c>
      <c r="P10" s="20">
        <f t="shared" si="3"/>
        <v>1841504890</v>
      </c>
      <c r="Q10" s="75">
        <f t="shared" si="4"/>
        <v>4.1556421987139026E-2</v>
      </c>
    </row>
    <row r="11" spans="2:17" ht="15" x14ac:dyDescent="0.25">
      <c r="B11" s="119">
        <v>5</v>
      </c>
      <c r="C11" s="75">
        <f t="shared" si="0"/>
        <v>0.08</v>
      </c>
      <c r="D11" s="20">
        <v>-615992</v>
      </c>
      <c r="E11" s="22">
        <v>-1037000</v>
      </c>
      <c r="F11" s="20">
        <v>41080000</v>
      </c>
      <c r="G11" s="22">
        <v>26890000</v>
      </c>
      <c r="H11" s="20">
        <v>1187000</v>
      </c>
      <c r="I11" s="22">
        <v>1127000</v>
      </c>
      <c r="J11" s="20">
        <v>8859000</v>
      </c>
      <c r="K11" s="22">
        <v>44560000</v>
      </c>
      <c r="L11" s="20"/>
      <c r="M11" s="57">
        <v>32</v>
      </c>
      <c r="N11" s="57">
        <f t="shared" si="1"/>
        <v>36064000</v>
      </c>
      <c r="O11" s="75">
        <f t="shared" si="2"/>
        <v>5.0403102984464937E-4</v>
      </c>
      <c r="P11" s="20">
        <f t="shared" si="3"/>
        <v>13472256</v>
      </c>
      <c r="Q11" s="75">
        <f t="shared" si="4"/>
        <v>3.0402241041823443E-4</v>
      </c>
    </row>
    <row r="12" spans="2:17" ht="15" x14ac:dyDescent="0.25">
      <c r="B12" s="119">
        <v>6</v>
      </c>
      <c r="C12" s="75">
        <f t="shared" si="0"/>
        <v>9.9999999999999992E-2</v>
      </c>
      <c r="D12" s="20">
        <v>1916000</v>
      </c>
      <c r="E12" s="22">
        <v>521225</v>
      </c>
      <c r="F12" s="20">
        <v>40820000</v>
      </c>
      <c r="G12" s="22">
        <v>26400000</v>
      </c>
      <c r="H12" s="20">
        <v>1505000</v>
      </c>
      <c r="I12" s="22">
        <v>1511000</v>
      </c>
      <c r="J12" s="20">
        <v>3279000</v>
      </c>
      <c r="K12" s="22">
        <v>9922000</v>
      </c>
      <c r="L12" s="20"/>
      <c r="M12" s="57">
        <v>25</v>
      </c>
      <c r="N12" s="57">
        <f t="shared" si="1"/>
        <v>37775000</v>
      </c>
      <c r="O12" s="75">
        <f t="shared" si="2"/>
        <v>5.2794399269026258E-4</v>
      </c>
      <c r="P12" s="20">
        <f t="shared" si="3"/>
        <v>34869375</v>
      </c>
      <c r="Q12" s="75">
        <f t="shared" si="4"/>
        <v>7.8688168019352685E-4</v>
      </c>
    </row>
    <row r="13" spans="2:17" ht="15" x14ac:dyDescent="0.25">
      <c r="B13" s="119">
        <v>7</v>
      </c>
      <c r="C13" s="75">
        <f t="shared" si="0"/>
        <v>0.12000000000000001</v>
      </c>
      <c r="D13" s="20">
        <v>2126000</v>
      </c>
      <c r="E13" s="22">
        <v>-2382000</v>
      </c>
      <c r="F13" s="20">
        <v>55340000</v>
      </c>
      <c r="G13" s="22">
        <v>33650000</v>
      </c>
      <c r="H13" s="20">
        <v>1852000</v>
      </c>
      <c r="I13" s="22">
        <v>1830000</v>
      </c>
      <c r="J13" s="20">
        <v>4261000</v>
      </c>
      <c r="K13" s="22">
        <v>10600000</v>
      </c>
      <c r="L13" s="20"/>
      <c r="M13" s="57">
        <v>35</v>
      </c>
      <c r="N13" s="57">
        <f t="shared" si="1"/>
        <v>64050000</v>
      </c>
      <c r="O13" s="75">
        <f t="shared" si="2"/>
        <v>8.9516380494536918E-4</v>
      </c>
      <c r="P13" s="20">
        <f t="shared" si="3"/>
        <v>157780000</v>
      </c>
      <c r="Q13" s="75">
        <f t="shared" si="4"/>
        <v>3.5605510996665319E-3</v>
      </c>
    </row>
    <row r="14" spans="2:17" ht="15" x14ac:dyDescent="0.25">
      <c r="B14" s="119">
        <v>8</v>
      </c>
      <c r="C14" s="75">
        <f t="shared" si="0"/>
        <v>0.14000000000000001</v>
      </c>
      <c r="D14" s="20">
        <v>10310000</v>
      </c>
      <c r="E14" s="22">
        <v>-528807</v>
      </c>
      <c r="F14" s="20">
        <v>63090000</v>
      </c>
      <c r="G14" s="22">
        <v>41890000</v>
      </c>
      <c r="H14" s="20">
        <v>2162000</v>
      </c>
      <c r="I14" s="22">
        <v>2189000</v>
      </c>
      <c r="J14" s="20">
        <v>13100000</v>
      </c>
      <c r="K14" s="22">
        <v>30850000</v>
      </c>
      <c r="L14" s="20"/>
      <c r="M14" s="57">
        <v>29</v>
      </c>
      <c r="N14" s="57">
        <f t="shared" si="1"/>
        <v>63481000</v>
      </c>
      <c r="O14" s="75">
        <f t="shared" si="2"/>
        <v>8.8721145201775141E-4</v>
      </c>
      <c r="P14" s="20">
        <f t="shared" si="3"/>
        <v>314325403</v>
      </c>
      <c r="Q14" s="75">
        <f t="shared" si="4"/>
        <v>7.0932415978246658E-3</v>
      </c>
    </row>
    <row r="15" spans="2:17" ht="15" x14ac:dyDescent="0.25">
      <c r="B15" s="119">
        <v>9</v>
      </c>
      <c r="C15" s="75">
        <f t="shared" si="0"/>
        <v>0.16</v>
      </c>
      <c r="D15" s="20">
        <v>7035000</v>
      </c>
      <c r="E15" s="22">
        <v>2385000</v>
      </c>
      <c r="F15" s="20">
        <v>52960000</v>
      </c>
      <c r="G15" s="22">
        <v>29470000</v>
      </c>
      <c r="H15" s="20">
        <v>2489000</v>
      </c>
      <c r="I15" s="22">
        <v>2491000</v>
      </c>
      <c r="J15" s="20">
        <v>6923000</v>
      </c>
      <c r="K15" s="22">
        <v>8630000</v>
      </c>
      <c r="L15" s="20"/>
      <c r="M15" s="57">
        <v>22</v>
      </c>
      <c r="N15" s="57">
        <f t="shared" si="1"/>
        <v>54802000</v>
      </c>
      <c r="O15" s="75">
        <f t="shared" si="2"/>
        <v>7.6591361184412366E-4</v>
      </c>
      <c r="P15" s="20">
        <f t="shared" si="3"/>
        <v>102300000</v>
      </c>
      <c r="Q15" s="75">
        <f t="shared" si="4"/>
        <v>2.3085586100639256E-3</v>
      </c>
    </row>
    <row r="16" spans="2:17" ht="15" x14ac:dyDescent="0.25">
      <c r="B16" s="119">
        <v>10</v>
      </c>
      <c r="C16" s="75">
        <f t="shared" si="0"/>
        <v>0.18000000000000002</v>
      </c>
      <c r="D16" s="20">
        <v>2113000</v>
      </c>
      <c r="E16" s="22">
        <v>5575000</v>
      </c>
      <c r="F16" s="20">
        <v>37860000</v>
      </c>
      <c r="G16" s="22">
        <v>39120000</v>
      </c>
      <c r="H16" s="20">
        <v>2808000</v>
      </c>
      <c r="I16" s="22">
        <v>2817000</v>
      </c>
      <c r="J16" s="20">
        <v>17810000</v>
      </c>
      <c r="K16" s="22">
        <v>15460000</v>
      </c>
      <c r="L16" s="20"/>
      <c r="M16" s="57">
        <v>31</v>
      </c>
      <c r="N16" s="57">
        <f t="shared" si="1"/>
        <v>87327000</v>
      </c>
      <c r="O16" s="75">
        <f t="shared" si="2"/>
        <v>1.2204835221618149E-3</v>
      </c>
      <c r="P16" s="20">
        <f t="shared" si="3"/>
        <v>-107322000</v>
      </c>
      <c r="Q16" s="75">
        <f t="shared" si="4"/>
        <v>-2.4218878509216094E-3</v>
      </c>
    </row>
    <row r="17" spans="2:17" ht="15" x14ac:dyDescent="0.25">
      <c r="B17" s="119">
        <v>11</v>
      </c>
      <c r="C17" s="75">
        <f t="shared" si="0"/>
        <v>0.2</v>
      </c>
      <c r="D17" s="20">
        <v>3251000</v>
      </c>
      <c r="E17" s="22">
        <v>470083</v>
      </c>
      <c r="F17" s="20">
        <v>44070000</v>
      </c>
      <c r="G17" s="22">
        <v>32400000</v>
      </c>
      <c r="H17" s="20">
        <v>3184000</v>
      </c>
      <c r="I17" s="22">
        <v>3147000</v>
      </c>
      <c r="J17" s="20">
        <v>7194000</v>
      </c>
      <c r="K17" s="22">
        <v>16320000</v>
      </c>
      <c r="L17" s="20"/>
      <c r="M17" s="57">
        <v>32</v>
      </c>
      <c r="N17" s="57">
        <f t="shared" si="1"/>
        <v>100704000</v>
      </c>
      <c r="O17" s="75">
        <f t="shared" si="2"/>
        <v>1.4074406840471265E-3</v>
      </c>
      <c r="P17" s="20">
        <f t="shared" si="3"/>
        <v>88989344</v>
      </c>
      <c r="Q17" s="75">
        <f t="shared" si="4"/>
        <v>2.0081829549867111E-3</v>
      </c>
    </row>
    <row r="18" spans="2:17" ht="15" x14ac:dyDescent="0.25">
      <c r="B18" s="119">
        <v>12</v>
      </c>
      <c r="C18" s="75">
        <f t="shared" si="0"/>
        <v>0.22</v>
      </c>
      <c r="D18" s="20">
        <v>3453000</v>
      </c>
      <c r="E18" s="22">
        <v>-492138</v>
      </c>
      <c r="F18" s="20">
        <v>74060000</v>
      </c>
      <c r="G18" s="22">
        <v>43660000</v>
      </c>
      <c r="H18" s="20">
        <v>3575000</v>
      </c>
      <c r="I18" s="22">
        <v>3628000</v>
      </c>
      <c r="J18" s="20">
        <v>22020000</v>
      </c>
      <c r="K18" s="22">
        <v>8423000</v>
      </c>
      <c r="L18" s="20"/>
      <c r="M18" s="57">
        <v>29</v>
      </c>
      <c r="N18" s="57">
        <f t="shared" si="1"/>
        <v>105212000</v>
      </c>
      <c r="O18" s="75">
        <f t="shared" si="2"/>
        <v>1.4704445627777077E-3</v>
      </c>
      <c r="P18" s="20">
        <f t="shared" si="3"/>
        <v>114409002</v>
      </c>
      <c r="Q18" s="75">
        <f t="shared" si="4"/>
        <v>2.5818170736649159E-3</v>
      </c>
    </row>
    <row r="19" spans="2:17" ht="15" x14ac:dyDescent="0.25">
      <c r="B19" s="119">
        <v>13</v>
      </c>
      <c r="C19" s="75">
        <f t="shared" si="0"/>
        <v>0.24000000000000002</v>
      </c>
      <c r="D19" s="20">
        <v>4044000</v>
      </c>
      <c r="E19" s="22">
        <v>4356000</v>
      </c>
      <c r="F19" s="20">
        <v>60730000</v>
      </c>
      <c r="G19" s="22">
        <v>41470000</v>
      </c>
      <c r="H19" s="20">
        <v>3981000</v>
      </c>
      <c r="I19" s="22">
        <v>3946000</v>
      </c>
      <c r="J19" s="20">
        <v>11230000</v>
      </c>
      <c r="K19" s="22">
        <v>15760000</v>
      </c>
      <c r="L19" s="20"/>
      <c r="M19" s="57">
        <v>22</v>
      </c>
      <c r="N19" s="57">
        <f t="shared" si="1"/>
        <v>86812000</v>
      </c>
      <c r="O19" s="75">
        <f t="shared" si="2"/>
        <v>1.213285874081458E-3</v>
      </c>
      <c r="P19" s="20">
        <f t="shared" si="3"/>
        <v>-6864000</v>
      </c>
      <c r="Q19" s="75">
        <f t="shared" si="4"/>
        <v>-1.5489683577203113E-4</v>
      </c>
    </row>
    <row r="20" spans="2:17" ht="15" x14ac:dyDescent="0.25">
      <c r="B20" s="119">
        <v>14</v>
      </c>
      <c r="C20" s="75">
        <f t="shared" si="0"/>
        <v>0.26</v>
      </c>
      <c r="D20" s="20">
        <v>2507000</v>
      </c>
      <c r="E20" s="22">
        <v>-452920</v>
      </c>
      <c r="F20" s="20">
        <v>62540000</v>
      </c>
      <c r="G20" s="22">
        <v>34090000</v>
      </c>
      <c r="H20" s="20">
        <v>4363000</v>
      </c>
      <c r="I20" s="22">
        <v>4361000</v>
      </c>
      <c r="J20" s="20">
        <v>4563000</v>
      </c>
      <c r="K20" s="22">
        <v>41090000</v>
      </c>
      <c r="L20" s="20"/>
      <c r="M20" s="57">
        <v>19</v>
      </c>
      <c r="N20" s="57">
        <f t="shared" si="1"/>
        <v>82859000</v>
      </c>
      <c r="O20" s="75">
        <f t="shared" si="2"/>
        <v>1.1580386840588344E-3</v>
      </c>
      <c r="P20" s="20">
        <f t="shared" si="3"/>
        <v>56238480</v>
      </c>
      <c r="Q20" s="75">
        <f t="shared" si="4"/>
        <v>1.2691087704878581E-3</v>
      </c>
    </row>
    <row r="21" spans="2:17" ht="15" x14ac:dyDescent="0.25">
      <c r="B21" s="119">
        <v>15</v>
      </c>
      <c r="C21" s="75">
        <f t="shared" si="0"/>
        <v>0.27999999999999997</v>
      </c>
      <c r="D21" s="20">
        <v>1759000</v>
      </c>
      <c r="E21" s="22">
        <v>6089000</v>
      </c>
      <c r="F21" s="20">
        <v>74800000</v>
      </c>
      <c r="G21" s="22">
        <v>46070000</v>
      </c>
      <c r="H21" s="20">
        <v>4754000</v>
      </c>
      <c r="I21" s="22">
        <v>4765000</v>
      </c>
      <c r="J21" s="20">
        <v>24180000</v>
      </c>
      <c r="K21" s="22">
        <v>31760000</v>
      </c>
      <c r="L21" s="20"/>
      <c r="M21" s="57">
        <v>28</v>
      </c>
      <c r="N21" s="57">
        <f t="shared" si="1"/>
        <v>133420000</v>
      </c>
      <c r="O21" s="75">
        <f t="shared" si="2"/>
        <v>1.8646800133616105E-3</v>
      </c>
      <c r="P21" s="20">
        <f t="shared" si="3"/>
        <v>-121240000</v>
      </c>
      <c r="Q21" s="75">
        <f t="shared" si="4"/>
        <v>-2.7359691679780091E-3</v>
      </c>
    </row>
    <row r="22" spans="2:17" ht="15" x14ac:dyDescent="0.25">
      <c r="B22" s="119">
        <v>16</v>
      </c>
      <c r="C22" s="75">
        <f t="shared" si="0"/>
        <v>0.3</v>
      </c>
      <c r="D22" s="20">
        <v>4055000</v>
      </c>
      <c r="E22" s="22">
        <v>638917</v>
      </c>
      <c r="F22" s="20">
        <v>86620000</v>
      </c>
      <c r="G22" s="22">
        <v>71120000</v>
      </c>
      <c r="H22" s="20">
        <v>5162000</v>
      </c>
      <c r="I22" s="22">
        <v>5134000</v>
      </c>
      <c r="J22" s="20">
        <v>9196000</v>
      </c>
      <c r="K22" s="22">
        <v>12980000</v>
      </c>
      <c r="L22" s="20"/>
      <c r="M22" s="57">
        <v>31</v>
      </c>
      <c r="N22" s="57">
        <f t="shared" si="1"/>
        <v>159154000</v>
      </c>
      <c r="O22" s="75">
        <f t="shared" si="2"/>
        <v>2.2243388011284199E-3</v>
      </c>
      <c r="P22" s="20">
        <f t="shared" si="3"/>
        <v>105898573</v>
      </c>
      <c r="Q22" s="75">
        <f t="shared" si="4"/>
        <v>2.3897660067706077E-3</v>
      </c>
    </row>
    <row r="23" spans="2:17" ht="15" x14ac:dyDescent="0.25">
      <c r="B23" s="119">
        <v>17</v>
      </c>
      <c r="C23" s="75">
        <f t="shared" si="0"/>
        <v>0.32</v>
      </c>
      <c r="D23" s="20">
        <v>2752000</v>
      </c>
      <c r="E23" s="22">
        <v>7723000</v>
      </c>
      <c r="F23" s="20">
        <v>82420000</v>
      </c>
      <c r="G23" s="22">
        <v>40820000</v>
      </c>
      <c r="H23" s="20">
        <v>5569000</v>
      </c>
      <c r="I23" s="22">
        <v>5590000</v>
      </c>
      <c r="J23" s="20">
        <v>7578000</v>
      </c>
      <c r="K23" s="22">
        <v>41980000</v>
      </c>
      <c r="L23" s="20"/>
      <c r="M23" s="57">
        <v>29</v>
      </c>
      <c r="N23" s="57">
        <f t="shared" si="1"/>
        <v>162110000</v>
      </c>
      <c r="O23" s="75">
        <f t="shared" si="2"/>
        <v>2.2656519035081E-3</v>
      </c>
      <c r="P23" s="20">
        <f t="shared" si="3"/>
        <v>-144159000</v>
      </c>
      <c r="Q23" s="75">
        <f t="shared" si="4"/>
        <v>-3.2531720495425753E-3</v>
      </c>
    </row>
    <row r="24" spans="2:17" ht="15" x14ac:dyDescent="0.25">
      <c r="B24" s="119">
        <v>18</v>
      </c>
      <c r="C24" s="75">
        <f t="shared" si="0"/>
        <v>0.33999999999999997</v>
      </c>
      <c r="D24" s="20">
        <v>5395000</v>
      </c>
      <c r="E24" s="22">
        <v>3211000</v>
      </c>
      <c r="F24" s="20">
        <v>89140000</v>
      </c>
      <c r="G24" s="22">
        <v>38930000</v>
      </c>
      <c r="H24" s="20">
        <v>6026000</v>
      </c>
      <c r="I24" s="22">
        <v>6061000</v>
      </c>
      <c r="J24" s="20">
        <v>12800000</v>
      </c>
      <c r="K24" s="22">
        <v>4613000</v>
      </c>
      <c r="L24" s="20"/>
      <c r="M24" s="57">
        <v>28</v>
      </c>
      <c r="N24" s="57">
        <f t="shared" si="1"/>
        <v>169708000</v>
      </c>
      <c r="O24" s="75">
        <f t="shared" si="2"/>
        <v>2.371841670720823E-3</v>
      </c>
      <c r="P24" s="20">
        <f t="shared" si="3"/>
        <v>61152000</v>
      </c>
      <c r="Q24" s="75">
        <f t="shared" si="4"/>
        <v>1.3799899914235501E-3</v>
      </c>
    </row>
    <row r="25" spans="2:17" ht="15" x14ac:dyDescent="0.25">
      <c r="B25" s="119">
        <v>19</v>
      </c>
      <c r="C25" s="75">
        <f t="shared" si="0"/>
        <v>0.36</v>
      </c>
      <c r="D25" s="20">
        <v>8726000</v>
      </c>
      <c r="E25" s="22">
        <v>4388000</v>
      </c>
      <c r="F25" s="20">
        <v>112700000</v>
      </c>
      <c r="G25" s="22">
        <v>60540000</v>
      </c>
      <c r="H25" s="20">
        <v>6485000</v>
      </c>
      <c r="I25" s="22">
        <v>6492000</v>
      </c>
      <c r="J25" s="20">
        <v>10610000</v>
      </c>
      <c r="K25" s="22">
        <v>9491000</v>
      </c>
      <c r="L25" s="20"/>
      <c r="M25" s="57">
        <v>24</v>
      </c>
      <c r="N25" s="57">
        <f t="shared" si="1"/>
        <v>155808000</v>
      </c>
      <c r="O25" s="75">
        <f t="shared" si="2"/>
        <v>2.1775750526296343E-3</v>
      </c>
      <c r="P25" s="20">
        <f t="shared" si="3"/>
        <v>104112000</v>
      </c>
      <c r="Q25" s="75">
        <f t="shared" si="4"/>
        <v>2.3494492083184306E-3</v>
      </c>
    </row>
    <row r="26" spans="2:17" ht="15" x14ac:dyDescent="0.25">
      <c r="B26" s="119">
        <v>20</v>
      </c>
      <c r="C26" s="75">
        <f t="shared" si="0"/>
        <v>0.38</v>
      </c>
      <c r="D26" s="20">
        <v>11770000</v>
      </c>
      <c r="E26" s="22">
        <v>6695000</v>
      </c>
      <c r="F26" s="20">
        <v>77360000</v>
      </c>
      <c r="G26" s="22">
        <v>107500000</v>
      </c>
      <c r="H26" s="20">
        <v>7006000</v>
      </c>
      <c r="I26" s="22">
        <v>6998000</v>
      </c>
      <c r="J26" s="20">
        <v>6211000</v>
      </c>
      <c r="K26" s="22">
        <v>33920000</v>
      </c>
      <c r="L26" s="20"/>
      <c r="M26" s="57">
        <v>25</v>
      </c>
      <c r="N26" s="57">
        <f t="shared" si="1"/>
        <v>174950000</v>
      </c>
      <c r="O26" s="75">
        <f t="shared" si="2"/>
        <v>2.445103944967874E-3</v>
      </c>
      <c r="P26" s="20">
        <f t="shared" si="3"/>
        <v>126875000</v>
      </c>
      <c r="Q26" s="75">
        <f t="shared" si="4"/>
        <v>2.8631317072518141E-3</v>
      </c>
    </row>
    <row r="27" spans="2:17" ht="15" x14ac:dyDescent="0.25">
      <c r="B27" s="119">
        <v>21</v>
      </c>
      <c r="C27" s="75">
        <f t="shared" si="0"/>
        <v>0.39999999999999997</v>
      </c>
      <c r="D27" s="20">
        <v>4644000</v>
      </c>
      <c r="E27" s="22">
        <v>4367000</v>
      </c>
      <c r="F27" s="20">
        <v>105300000</v>
      </c>
      <c r="G27" s="22">
        <v>152000000</v>
      </c>
      <c r="H27" s="20">
        <v>7594000</v>
      </c>
      <c r="I27" s="22">
        <v>7579000</v>
      </c>
      <c r="J27" s="20">
        <v>12150000</v>
      </c>
      <c r="K27" s="22">
        <v>23590000</v>
      </c>
      <c r="L27" s="20"/>
      <c r="M27" s="57">
        <v>26</v>
      </c>
      <c r="N27" s="57">
        <f t="shared" si="1"/>
        <v>197054000</v>
      </c>
      <c r="O27" s="75">
        <f t="shared" si="2"/>
        <v>2.754029795779934E-3</v>
      </c>
      <c r="P27" s="20">
        <f t="shared" si="3"/>
        <v>7202000</v>
      </c>
      <c r="Q27" s="75">
        <f t="shared" si="4"/>
        <v>1.6252433147292663E-4</v>
      </c>
    </row>
    <row r="28" spans="2:17" ht="15" x14ac:dyDescent="0.25">
      <c r="B28" s="119">
        <v>22</v>
      </c>
      <c r="C28" s="75">
        <f t="shared" si="0"/>
        <v>0.42</v>
      </c>
      <c r="D28" s="20">
        <v>6124000</v>
      </c>
      <c r="E28" s="22">
        <v>-18900000</v>
      </c>
      <c r="F28" s="20">
        <v>73080000</v>
      </c>
      <c r="G28" s="22">
        <v>90110000</v>
      </c>
      <c r="H28" s="20">
        <v>8169000</v>
      </c>
      <c r="I28" s="22">
        <v>8188000</v>
      </c>
      <c r="J28" s="20">
        <v>8187000</v>
      </c>
      <c r="K28" s="22">
        <v>13460000</v>
      </c>
      <c r="L28" s="20"/>
      <c r="M28" s="57">
        <v>26</v>
      </c>
      <c r="N28" s="57">
        <f t="shared" si="1"/>
        <v>212888000</v>
      </c>
      <c r="O28" s="75">
        <f t="shared" si="2"/>
        <v>2.975326028215609E-3</v>
      </c>
      <c r="P28" s="20">
        <f t="shared" si="3"/>
        <v>650624000</v>
      </c>
      <c r="Q28" s="75">
        <f t="shared" si="4"/>
        <v>1.4682342493785255E-2</v>
      </c>
    </row>
    <row r="29" spans="2:17" ht="15" x14ac:dyDescent="0.25">
      <c r="B29" s="119">
        <v>23</v>
      </c>
      <c r="C29" s="75">
        <f t="shared" si="0"/>
        <v>0.44</v>
      </c>
      <c r="D29" s="20">
        <v>4588000</v>
      </c>
      <c r="E29" s="22">
        <v>3451000</v>
      </c>
      <c r="F29" s="20">
        <v>103400000</v>
      </c>
      <c r="G29" s="22">
        <v>49960000</v>
      </c>
      <c r="H29" s="20">
        <v>8837000</v>
      </c>
      <c r="I29" s="22">
        <v>8795000</v>
      </c>
      <c r="J29" s="20">
        <v>9624000</v>
      </c>
      <c r="K29" s="22">
        <v>8297000</v>
      </c>
      <c r="L29" s="20"/>
      <c r="M29" s="57">
        <v>28</v>
      </c>
      <c r="N29" s="57">
        <f t="shared" si="1"/>
        <v>246260000</v>
      </c>
      <c r="O29" s="75">
        <f t="shared" si="2"/>
        <v>3.4417336238227415E-3</v>
      </c>
      <c r="P29" s="20">
        <f t="shared" si="3"/>
        <v>31836000</v>
      </c>
      <c r="Q29" s="75">
        <f t="shared" si="4"/>
        <v>7.1842885542517244E-4</v>
      </c>
    </row>
    <row r="30" spans="2:17" ht="15" x14ac:dyDescent="0.25">
      <c r="B30" s="119">
        <v>24</v>
      </c>
      <c r="C30" s="75">
        <f t="shared" si="0"/>
        <v>0.45999999999999996</v>
      </c>
      <c r="D30" s="20">
        <v>8182000</v>
      </c>
      <c r="E30" s="22">
        <v>5154000</v>
      </c>
      <c r="F30" s="20">
        <v>141400000</v>
      </c>
      <c r="G30" s="22">
        <v>94110000</v>
      </c>
      <c r="H30" s="20">
        <v>9509000</v>
      </c>
      <c r="I30" s="22">
        <v>9478000</v>
      </c>
      <c r="J30" s="20">
        <v>12720000</v>
      </c>
      <c r="K30" s="22">
        <v>3815000</v>
      </c>
      <c r="L30" s="20"/>
      <c r="M30" s="57">
        <v>27</v>
      </c>
      <c r="N30" s="57">
        <f t="shared" si="1"/>
        <v>255906000</v>
      </c>
      <c r="O30" s="75">
        <f t="shared" si="2"/>
        <v>3.5765462711686126E-3</v>
      </c>
      <c r="P30" s="20">
        <f t="shared" si="3"/>
        <v>81756000</v>
      </c>
      <c r="Q30" s="75">
        <f t="shared" si="4"/>
        <v>1.8449512974035808E-3</v>
      </c>
    </row>
    <row r="31" spans="2:17" ht="15" x14ac:dyDescent="0.25">
      <c r="B31" s="119">
        <v>25</v>
      </c>
      <c r="C31" s="75">
        <f t="shared" si="0"/>
        <v>0.48</v>
      </c>
      <c r="D31" s="20">
        <v>5338000</v>
      </c>
      <c r="E31" s="22">
        <v>5082000</v>
      </c>
      <c r="F31" s="20">
        <v>107600000</v>
      </c>
      <c r="G31" s="22">
        <v>95240000</v>
      </c>
      <c r="H31" s="20">
        <v>10280000</v>
      </c>
      <c r="I31" s="22">
        <v>10280000</v>
      </c>
      <c r="J31" s="20">
        <v>20560000</v>
      </c>
      <c r="K31" s="22">
        <v>34030000</v>
      </c>
      <c r="L31" s="20"/>
      <c r="M31" s="57">
        <v>33</v>
      </c>
      <c r="N31" s="57">
        <f t="shared" si="1"/>
        <v>339240000</v>
      </c>
      <c r="O31" s="75">
        <f t="shared" si="2"/>
        <v>4.7412235626802038E-3</v>
      </c>
      <c r="P31" s="20">
        <f t="shared" si="3"/>
        <v>8448000</v>
      </c>
      <c r="Q31" s="75">
        <f t="shared" si="4"/>
        <v>1.9064225941173063E-4</v>
      </c>
    </row>
    <row r="32" spans="2:17" ht="15" x14ac:dyDescent="0.25">
      <c r="B32" s="119">
        <v>26</v>
      </c>
      <c r="C32" s="75">
        <f t="shared" si="0"/>
        <v>0.5</v>
      </c>
      <c r="D32" s="20">
        <v>5751000</v>
      </c>
      <c r="E32" s="22">
        <v>1976000</v>
      </c>
      <c r="F32" s="20">
        <v>135500000</v>
      </c>
      <c r="G32" s="22">
        <v>93230000</v>
      </c>
      <c r="H32" s="20">
        <v>11140000</v>
      </c>
      <c r="I32" s="22">
        <v>11030000</v>
      </c>
      <c r="J32" s="20">
        <v>13930000</v>
      </c>
      <c r="K32" s="22">
        <v>32490000</v>
      </c>
      <c r="L32" s="20"/>
      <c r="M32" s="57">
        <v>38</v>
      </c>
      <c r="N32" s="57">
        <f t="shared" si="1"/>
        <v>419140000</v>
      </c>
      <c r="O32" s="75">
        <f t="shared" si="2"/>
        <v>5.8579072163122874E-3</v>
      </c>
      <c r="P32" s="20">
        <f t="shared" si="3"/>
        <v>143450000</v>
      </c>
      <c r="Q32" s="75">
        <f t="shared" si="4"/>
        <v>3.2371723618149573E-3</v>
      </c>
    </row>
    <row r="33" spans="2:17" ht="15" x14ac:dyDescent="0.25">
      <c r="B33" s="119">
        <v>27</v>
      </c>
      <c r="C33" s="75">
        <f t="shared" si="0"/>
        <v>0.52</v>
      </c>
      <c r="D33" s="20">
        <v>9553000</v>
      </c>
      <c r="E33" s="22">
        <v>2018000</v>
      </c>
      <c r="F33" s="20">
        <v>127000000</v>
      </c>
      <c r="G33" s="22">
        <v>79380000</v>
      </c>
      <c r="H33" s="20">
        <v>11940000</v>
      </c>
      <c r="I33" s="22">
        <v>12010000</v>
      </c>
      <c r="J33" s="20">
        <v>11240000</v>
      </c>
      <c r="K33" s="22">
        <v>14600000</v>
      </c>
      <c r="L33" s="20"/>
      <c r="M33" s="57">
        <v>41</v>
      </c>
      <c r="N33" s="57">
        <f t="shared" si="1"/>
        <v>492410000</v>
      </c>
      <c r="O33" s="75">
        <f t="shared" si="2"/>
        <v>6.8819298859195818E-3</v>
      </c>
      <c r="P33" s="20">
        <f t="shared" si="3"/>
        <v>308935000</v>
      </c>
      <c r="Q33" s="75">
        <f t="shared" si="4"/>
        <v>6.9715987702844463E-3</v>
      </c>
    </row>
    <row r="34" spans="2:17" ht="15" x14ac:dyDescent="0.25">
      <c r="B34" s="119">
        <v>28</v>
      </c>
      <c r="C34" s="75">
        <f t="shared" si="0"/>
        <v>0.54</v>
      </c>
      <c r="D34" s="20">
        <v>1466000</v>
      </c>
      <c r="E34" s="22">
        <v>-172214</v>
      </c>
      <c r="F34" s="20">
        <v>107100000</v>
      </c>
      <c r="G34" s="22">
        <v>122500000</v>
      </c>
      <c r="H34" s="20">
        <v>12890000</v>
      </c>
      <c r="I34" s="22">
        <v>12870000</v>
      </c>
      <c r="J34" s="20">
        <v>10680000</v>
      </c>
      <c r="K34" s="22">
        <v>66940000</v>
      </c>
      <c r="L34" s="20"/>
      <c r="M34" s="57">
        <v>33</v>
      </c>
      <c r="N34" s="57">
        <f t="shared" si="1"/>
        <v>424710000</v>
      </c>
      <c r="O34" s="75">
        <f t="shared" si="2"/>
        <v>5.9357536237056628E-3</v>
      </c>
      <c r="P34" s="20">
        <f t="shared" si="3"/>
        <v>54061062</v>
      </c>
      <c r="Q34" s="75">
        <f t="shared" si="4"/>
        <v>1.2199719467184723E-3</v>
      </c>
    </row>
    <row r="35" spans="2:17" ht="15" x14ac:dyDescent="0.25">
      <c r="B35" s="119">
        <v>29</v>
      </c>
      <c r="C35" s="75">
        <f t="shared" si="0"/>
        <v>0.55999999999999994</v>
      </c>
      <c r="D35" s="20">
        <v>21300000</v>
      </c>
      <c r="E35" s="22">
        <v>-7939000</v>
      </c>
      <c r="F35" s="20">
        <v>139000000</v>
      </c>
      <c r="G35" s="22">
        <v>134700000</v>
      </c>
      <c r="H35" s="20">
        <v>13980000</v>
      </c>
      <c r="I35" s="22">
        <v>14010000</v>
      </c>
      <c r="J35" s="20">
        <v>11770000</v>
      </c>
      <c r="K35" s="22">
        <v>36550000</v>
      </c>
      <c r="L35" s="20"/>
      <c r="M35" s="57">
        <v>38</v>
      </c>
      <c r="N35" s="57">
        <f t="shared" si="1"/>
        <v>532380000</v>
      </c>
      <c r="O35" s="75">
        <f t="shared" si="2"/>
        <v>7.4405512330494245E-3</v>
      </c>
      <c r="P35" s="20">
        <f t="shared" si="3"/>
        <v>1111082000</v>
      </c>
      <c r="Q35" s="75">
        <f t="shared" si="4"/>
        <v>2.5073293427048355E-2</v>
      </c>
    </row>
    <row r="36" spans="2:17" ht="15" x14ac:dyDescent="0.25">
      <c r="B36" s="119">
        <v>30</v>
      </c>
      <c r="C36" s="75">
        <f t="shared" si="0"/>
        <v>0.57999999999999996</v>
      </c>
      <c r="D36" s="20">
        <v>8383000</v>
      </c>
      <c r="E36" s="22">
        <v>3309000</v>
      </c>
      <c r="F36" s="20">
        <v>175600000</v>
      </c>
      <c r="G36" s="22">
        <v>210100000</v>
      </c>
      <c r="H36" s="20">
        <v>15190000</v>
      </c>
      <c r="I36" s="22">
        <v>15090000</v>
      </c>
      <c r="J36" s="20">
        <v>21510000</v>
      </c>
      <c r="K36" s="22">
        <v>20810000</v>
      </c>
      <c r="L36" s="20"/>
      <c r="M36" s="57">
        <v>32</v>
      </c>
      <c r="N36" s="57">
        <f t="shared" si="1"/>
        <v>482880000</v>
      </c>
      <c r="O36" s="75">
        <f t="shared" si="2"/>
        <v>6.7487384563937524E-3</v>
      </c>
      <c r="P36" s="20">
        <f t="shared" si="3"/>
        <v>162368000</v>
      </c>
      <c r="Q36" s="75">
        <f t="shared" si="4"/>
        <v>3.6640864555118231E-3</v>
      </c>
    </row>
    <row r="37" spans="2:17" ht="15" x14ac:dyDescent="0.25">
      <c r="B37" s="119">
        <v>31</v>
      </c>
      <c r="C37" s="75">
        <f t="shared" si="0"/>
        <v>0.6</v>
      </c>
      <c r="D37" s="20">
        <v>14420000</v>
      </c>
      <c r="E37" s="22">
        <v>2102000</v>
      </c>
      <c r="F37" s="20">
        <v>186200000</v>
      </c>
      <c r="G37" s="22">
        <v>181400000</v>
      </c>
      <c r="H37" s="20">
        <v>16410000</v>
      </c>
      <c r="I37" s="22">
        <v>16250000</v>
      </c>
      <c r="J37" s="20">
        <v>35990000</v>
      </c>
      <c r="K37" s="22">
        <v>32440000</v>
      </c>
      <c r="L37" s="20"/>
      <c r="M37" s="57">
        <v>21</v>
      </c>
      <c r="N37" s="57">
        <f t="shared" si="1"/>
        <v>341250000</v>
      </c>
      <c r="O37" s="75">
        <f t="shared" si="2"/>
        <v>4.769315354217131E-3</v>
      </c>
      <c r="P37" s="20">
        <f t="shared" si="3"/>
        <v>258678000</v>
      </c>
      <c r="Q37" s="75">
        <f t="shared" si="4"/>
        <v>5.8374713991604706E-3</v>
      </c>
    </row>
    <row r="38" spans="2:17" ht="15" x14ac:dyDescent="0.25">
      <c r="B38" s="119">
        <v>32</v>
      </c>
      <c r="C38" s="75">
        <f t="shared" si="0"/>
        <v>0.62</v>
      </c>
      <c r="D38" s="20">
        <v>7090000</v>
      </c>
      <c r="E38" s="22">
        <v>4869000</v>
      </c>
      <c r="F38" s="20">
        <v>171300000</v>
      </c>
      <c r="G38" s="22">
        <v>152200000</v>
      </c>
      <c r="H38" s="20">
        <v>17850000</v>
      </c>
      <c r="I38" s="22">
        <v>17850000</v>
      </c>
      <c r="J38" s="20">
        <v>17270000</v>
      </c>
      <c r="K38" s="22">
        <v>13000000</v>
      </c>
      <c r="L38" s="20"/>
      <c r="M38" s="57">
        <v>19</v>
      </c>
      <c r="N38" s="57">
        <f t="shared" si="1"/>
        <v>339150000</v>
      </c>
      <c r="O38" s="75">
        <f t="shared" si="2"/>
        <v>4.7399657212681022E-3</v>
      </c>
      <c r="P38" s="20">
        <f t="shared" si="3"/>
        <v>42199000</v>
      </c>
      <c r="Q38" s="75">
        <f t="shared" si="4"/>
        <v>9.522860682902014E-4</v>
      </c>
    </row>
    <row r="39" spans="2:17" ht="15" x14ac:dyDescent="0.25">
      <c r="B39" s="119">
        <v>33</v>
      </c>
      <c r="C39" s="75">
        <f t="shared" ref="C39:C56" si="5">+B39/50-2%</f>
        <v>0.64</v>
      </c>
      <c r="D39" s="20">
        <v>9263000</v>
      </c>
      <c r="E39" s="22">
        <v>-5692000</v>
      </c>
      <c r="F39" s="20">
        <v>219400000</v>
      </c>
      <c r="G39" s="22">
        <v>126900000</v>
      </c>
      <c r="H39" s="20">
        <v>19370000</v>
      </c>
      <c r="I39" s="22">
        <v>19390000</v>
      </c>
      <c r="J39" s="20">
        <v>33110000</v>
      </c>
      <c r="K39" s="22">
        <v>38180000</v>
      </c>
      <c r="L39" s="20"/>
      <c r="M39" s="57">
        <v>30</v>
      </c>
      <c r="N39" s="57">
        <f t="shared" ref="N39:N56" si="6">+I39*M39</f>
        <v>581700000</v>
      </c>
      <c r="O39" s="75">
        <f t="shared" ref="O39:O56" si="7">+N39/SUM($N$7:$N$56)</f>
        <v>8.1298483268808942E-3</v>
      </c>
      <c r="P39" s="20">
        <f t="shared" ref="P39:P56" si="8">+M39*(D39-E39)</f>
        <v>448650000</v>
      </c>
      <c r="Q39" s="75">
        <f t="shared" ref="Q39:Q56" si="9">+P39/SUM($P$7:$P$56)</f>
        <v>1.0124485047948975E-2</v>
      </c>
    </row>
    <row r="40" spans="2:17" ht="15" x14ac:dyDescent="0.25">
      <c r="B40" s="119">
        <v>34</v>
      </c>
      <c r="C40" s="75">
        <f t="shared" si="5"/>
        <v>0.66</v>
      </c>
      <c r="D40" s="20">
        <v>9099000</v>
      </c>
      <c r="E40" s="22">
        <v>-485629</v>
      </c>
      <c r="F40" s="20">
        <v>271400000</v>
      </c>
      <c r="G40" s="22">
        <v>121600000</v>
      </c>
      <c r="H40" s="20">
        <v>21180000</v>
      </c>
      <c r="I40" s="22">
        <v>21200000</v>
      </c>
      <c r="J40" s="20">
        <v>32460000</v>
      </c>
      <c r="K40" s="22">
        <v>23100000</v>
      </c>
      <c r="L40" s="20"/>
      <c r="M40" s="57">
        <v>33</v>
      </c>
      <c r="N40" s="57">
        <f t="shared" si="6"/>
        <v>699600000</v>
      </c>
      <c r="O40" s="75">
        <f t="shared" si="7"/>
        <v>9.7776205767334933E-3</v>
      </c>
      <c r="P40" s="20">
        <f t="shared" si="8"/>
        <v>316292757</v>
      </c>
      <c r="Q40" s="75">
        <f t="shared" si="9"/>
        <v>7.1376380007156107E-3</v>
      </c>
    </row>
    <row r="41" spans="2:17" ht="15" x14ac:dyDescent="0.25">
      <c r="B41" s="119">
        <v>35</v>
      </c>
      <c r="C41" s="75">
        <f t="shared" si="5"/>
        <v>0.67999999999999994</v>
      </c>
      <c r="D41" s="20">
        <v>6881000</v>
      </c>
      <c r="E41" s="22">
        <v>5291000</v>
      </c>
      <c r="F41" s="20">
        <v>300700000</v>
      </c>
      <c r="G41" s="22">
        <v>177600000</v>
      </c>
      <c r="H41" s="20">
        <v>23310000</v>
      </c>
      <c r="I41" s="22">
        <v>23440000</v>
      </c>
      <c r="J41" s="20">
        <v>20060000</v>
      </c>
      <c r="K41" s="22">
        <v>37630000</v>
      </c>
      <c r="L41" s="20"/>
      <c r="M41" s="57">
        <v>28</v>
      </c>
      <c r="N41" s="57">
        <f t="shared" si="6"/>
        <v>656320000</v>
      </c>
      <c r="O41" s="75">
        <f t="shared" si="7"/>
        <v>9.1727386176697068E-3</v>
      </c>
      <c r="P41" s="20">
        <f t="shared" si="8"/>
        <v>44520000</v>
      </c>
      <c r="Q41" s="75">
        <f t="shared" si="9"/>
        <v>1.0046630432067054E-3</v>
      </c>
    </row>
    <row r="42" spans="2:17" ht="15" x14ac:dyDescent="0.25">
      <c r="B42" s="119">
        <v>36</v>
      </c>
      <c r="C42" s="75">
        <f t="shared" si="5"/>
        <v>0.7</v>
      </c>
      <c r="D42" s="20">
        <v>15290000</v>
      </c>
      <c r="E42" s="22">
        <v>9844000</v>
      </c>
      <c r="F42" s="20">
        <v>318100000</v>
      </c>
      <c r="G42" s="22">
        <v>329800000</v>
      </c>
      <c r="H42" s="20">
        <v>25760000</v>
      </c>
      <c r="I42" s="22">
        <v>25920000</v>
      </c>
      <c r="J42" s="20">
        <v>31090000</v>
      </c>
      <c r="K42" s="22">
        <v>19870000</v>
      </c>
      <c r="L42" s="20"/>
      <c r="M42" s="57">
        <v>22</v>
      </c>
      <c r="N42" s="57">
        <f t="shared" si="6"/>
        <v>570240000</v>
      </c>
      <c r="O42" s="75">
        <f t="shared" si="7"/>
        <v>7.9696831870733377E-3</v>
      </c>
      <c r="P42" s="20">
        <f t="shared" si="8"/>
        <v>119812000</v>
      </c>
      <c r="Q42" s="75">
        <f t="shared" si="9"/>
        <v>2.7037441269694923E-3</v>
      </c>
    </row>
    <row r="43" spans="2:17" ht="15" x14ac:dyDescent="0.25">
      <c r="B43" s="119">
        <v>37</v>
      </c>
      <c r="C43" s="75">
        <f t="shared" si="5"/>
        <v>0.72</v>
      </c>
      <c r="D43" s="20">
        <v>32920000</v>
      </c>
      <c r="E43" s="22">
        <v>17140000</v>
      </c>
      <c r="F43" s="20">
        <v>370000000</v>
      </c>
      <c r="G43" s="22">
        <v>242700000</v>
      </c>
      <c r="H43" s="20">
        <v>28480000</v>
      </c>
      <c r="I43" s="22">
        <v>28740000</v>
      </c>
      <c r="J43" s="20">
        <v>26010000</v>
      </c>
      <c r="K43" s="22">
        <v>11410000</v>
      </c>
      <c r="L43" s="20"/>
      <c r="M43" s="57">
        <v>34</v>
      </c>
      <c r="N43" s="57">
        <f t="shared" si="6"/>
        <v>977160000</v>
      </c>
      <c r="O43" s="75">
        <f t="shared" si="7"/>
        <v>1.3656803491653659E-2</v>
      </c>
      <c r="P43" s="20">
        <f t="shared" si="8"/>
        <v>536520000</v>
      </c>
      <c r="Q43" s="75">
        <f t="shared" si="9"/>
        <v>1.2107408264628519E-2</v>
      </c>
    </row>
    <row r="44" spans="2:17" ht="15" x14ac:dyDescent="0.25">
      <c r="B44" s="119">
        <v>38</v>
      </c>
      <c r="C44" s="75">
        <f t="shared" si="5"/>
        <v>0.74</v>
      </c>
      <c r="D44" s="20">
        <v>29130000</v>
      </c>
      <c r="E44" s="22">
        <v>-3810000</v>
      </c>
      <c r="F44" s="20">
        <v>364200000</v>
      </c>
      <c r="G44" s="22">
        <v>228300000</v>
      </c>
      <c r="H44" s="20">
        <v>31570000</v>
      </c>
      <c r="I44" s="22">
        <v>31690000</v>
      </c>
      <c r="J44" s="20">
        <v>37970000</v>
      </c>
      <c r="K44" s="22">
        <v>14710000</v>
      </c>
      <c r="L44" s="20"/>
      <c r="M44" s="57">
        <v>34</v>
      </c>
      <c r="N44" s="57">
        <f t="shared" si="6"/>
        <v>1077460000</v>
      </c>
      <c r="O44" s="75">
        <f t="shared" si="7"/>
        <v>1.5058597865362022E-2</v>
      </c>
      <c r="P44" s="20">
        <f t="shared" si="8"/>
        <v>1119960000</v>
      </c>
      <c r="Q44" s="75">
        <f t="shared" si="9"/>
        <v>2.5273639305251165E-2</v>
      </c>
    </row>
    <row r="45" spans="2:17" ht="15" x14ac:dyDescent="0.25">
      <c r="B45" s="119">
        <v>39</v>
      </c>
      <c r="C45" s="75">
        <f t="shared" si="5"/>
        <v>0.76</v>
      </c>
      <c r="D45" s="20">
        <v>56420000</v>
      </c>
      <c r="E45" s="22">
        <v>17820000</v>
      </c>
      <c r="F45" s="20">
        <v>316300000</v>
      </c>
      <c r="G45" s="22">
        <v>195700000</v>
      </c>
      <c r="H45" s="20">
        <v>35840000</v>
      </c>
      <c r="I45" s="22">
        <v>35400000</v>
      </c>
      <c r="J45" s="20">
        <v>34350000</v>
      </c>
      <c r="K45" s="22">
        <v>21930000</v>
      </c>
      <c r="L45" s="20"/>
      <c r="M45" s="57">
        <v>26</v>
      </c>
      <c r="N45" s="57">
        <f t="shared" si="6"/>
        <v>920400000</v>
      </c>
      <c r="O45" s="75">
        <f t="shared" si="7"/>
        <v>1.286352484108849E-2</v>
      </c>
      <c r="P45" s="20">
        <f t="shared" si="8"/>
        <v>1003600000</v>
      </c>
      <c r="Q45" s="75">
        <f t="shared" si="9"/>
        <v>2.2647794927274249E-2</v>
      </c>
    </row>
    <row r="46" spans="2:17" ht="15" x14ac:dyDescent="0.25">
      <c r="B46" s="119">
        <v>40</v>
      </c>
      <c r="C46" s="75">
        <f t="shared" si="5"/>
        <v>0.78</v>
      </c>
      <c r="D46" s="20">
        <v>88710000</v>
      </c>
      <c r="E46" s="22">
        <v>1866000</v>
      </c>
      <c r="F46" s="20">
        <v>429400000</v>
      </c>
      <c r="G46" s="22">
        <v>498000000</v>
      </c>
      <c r="H46" s="20">
        <v>40530000</v>
      </c>
      <c r="I46" s="22">
        <v>40360000</v>
      </c>
      <c r="J46" s="20">
        <v>56460000</v>
      </c>
      <c r="K46" s="22">
        <v>91370000</v>
      </c>
      <c r="L46" s="20"/>
      <c r="M46" s="57">
        <v>30</v>
      </c>
      <c r="N46" s="57">
        <f t="shared" si="6"/>
        <v>1210800000</v>
      </c>
      <c r="O46" s="75">
        <f t="shared" si="7"/>
        <v>1.6922159797468431E-2</v>
      </c>
      <c r="P46" s="20">
        <f t="shared" si="8"/>
        <v>2605320000</v>
      </c>
      <c r="Q46" s="75">
        <f t="shared" si="9"/>
        <v>5.8793097927387558E-2</v>
      </c>
    </row>
    <row r="47" spans="2:17" ht="15" x14ac:dyDescent="0.25">
      <c r="B47" s="119">
        <v>41</v>
      </c>
      <c r="C47" s="75">
        <f t="shared" si="5"/>
        <v>0.79999999999999993</v>
      </c>
      <c r="D47" s="20">
        <v>29460000</v>
      </c>
      <c r="E47" s="22">
        <v>1108000</v>
      </c>
      <c r="F47" s="20">
        <v>405900000</v>
      </c>
      <c r="G47" s="22">
        <v>445900000</v>
      </c>
      <c r="H47" s="20">
        <v>45320000</v>
      </c>
      <c r="I47" s="22">
        <v>45400000</v>
      </c>
      <c r="J47" s="20">
        <v>50340000</v>
      </c>
      <c r="K47" s="22">
        <v>39060000</v>
      </c>
      <c r="L47" s="20"/>
      <c r="M47" s="57">
        <v>40</v>
      </c>
      <c r="N47" s="57">
        <f t="shared" si="6"/>
        <v>1816000000</v>
      </c>
      <c r="O47" s="75">
        <f t="shared" si="7"/>
        <v>2.5380444493064643E-2</v>
      </c>
      <c r="P47" s="20">
        <f t="shared" si="8"/>
        <v>1134080000</v>
      </c>
      <c r="Q47" s="75">
        <f t="shared" si="9"/>
        <v>2.5592279066483842E-2</v>
      </c>
    </row>
    <row r="48" spans="2:17" ht="15" x14ac:dyDescent="0.25">
      <c r="B48" s="119">
        <v>42</v>
      </c>
      <c r="C48" s="75">
        <f t="shared" si="5"/>
        <v>0.82</v>
      </c>
      <c r="D48" s="20">
        <v>23150000</v>
      </c>
      <c r="E48" s="22">
        <v>8135000</v>
      </c>
      <c r="F48" s="20">
        <v>549000000</v>
      </c>
      <c r="G48" s="22">
        <v>293100000</v>
      </c>
      <c r="H48" s="20">
        <v>51360000</v>
      </c>
      <c r="I48" s="22">
        <v>51710000</v>
      </c>
      <c r="J48" s="20">
        <v>64770000</v>
      </c>
      <c r="K48" s="22">
        <v>35870000</v>
      </c>
      <c r="L48" s="20"/>
      <c r="M48" s="57">
        <v>43</v>
      </c>
      <c r="N48" s="57">
        <f t="shared" si="6"/>
        <v>2223530000</v>
      </c>
      <c r="O48" s="75">
        <f t="shared" si="7"/>
        <v>3.1076090167215874E-2</v>
      </c>
      <c r="P48" s="20">
        <f t="shared" si="8"/>
        <v>645645000</v>
      </c>
      <c r="Q48" s="75">
        <f t="shared" si="9"/>
        <v>1.4569983614806679E-2</v>
      </c>
    </row>
    <row r="49" spans="2:17" ht="15" x14ac:dyDescent="0.25">
      <c r="B49" s="119">
        <v>43</v>
      </c>
      <c r="C49" s="75">
        <f t="shared" si="5"/>
        <v>0.84</v>
      </c>
      <c r="D49" s="20">
        <v>19000000</v>
      </c>
      <c r="E49" s="22">
        <v>-8660000</v>
      </c>
      <c r="F49" s="20">
        <v>554100000</v>
      </c>
      <c r="G49" s="22">
        <v>393500000</v>
      </c>
      <c r="H49" s="20">
        <v>59930000</v>
      </c>
      <c r="I49" s="22">
        <v>60310000</v>
      </c>
      <c r="J49" s="20">
        <v>56350000</v>
      </c>
      <c r="K49" s="22">
        <v>115500000</v>
      </c>
      <c r="L49" s="20"/>
      <c r="M49" s="57">
        <v>22</v>
      </c>
      <c r="N49" s="57">
        <f t="shared" si="6"/>
        <v>1326820000</v>
      </c>
      <c r="O49" s="75">
        <f t="shared" si="7"/>
        <v>1.8543657137823806E-2</v>
      </c>
      <c r="P49" s="20">
        <f t="shared" si="8"/>
        <v>608520000</v>
      </c>
      <c r="Q49" s="75">
        <f t="shared" si="9"/>
        <v>1.3732200248251222E-2</v>
      </c>
    </row>
    <row r="50" spans="2:17" ht="15" x14ac:dyDescent="0.25">
      <c r="B50" s="119">
        <v>44</v>
      </c>
      <c r="C50" s="75">
        <f t="shared" si="5"/>
        <v>0.86</v>
      </c>
      <c r="D50" s="20">
        <v>18440000</v>
      </c>
      <c r="E50" s="22">
        <v>16620000</v>
      </c>
      <c r="F50" s="20">
        <v>534900000</v>
      </c>
      <c r="G50" s="22">
        <v>433500000</v>
      </c>
      <c r="H50" s="20">
        <v>72340000</v>
      </c>
      <c r="I50" s="22">
        <v>72710000</v>
      </c>
      <c r="J50" s="20">
        <v>62380000</v>
      </c>
      <c r="K50" s="22">
        <v>52290000</v>
      </c>
      <c r="L50" s="20"/>
      <c r="M50" s="57">
        <v>28</v>
      </c>
      <c r="N50" s="57">
        <f t="shared" si="6"/>
        <v>2035880000</v>
      </c>
      <c r="O50" s="75">
        <f t="shared" si="7"/>
        <v>2.8453490822984828E-2</v>
      </c>
      <c r="P50" s="20">
        <f t="shared" si="8"/>
        <v>50960000</v>
      </c>
      <c r="Q50" s="75">
        <f t="shared" si="9"/>
        <v>1.1499916595196251E-3</v>
      </c>
    </row>
    <row r="51" spans="2:17" ht="15" x14ac:dyDescent="0.25">
      <c r="B51" s="119">
        <v>45</v>
      </c>
      <c r="C51" s="75">
        <f t="shared" si="5"/>
        <v>0.88</v>
      </c>
      <c r="D51" s="20">
        <v>23860000</v>
      </c>
      <c r="E51" s="22">
        <v>21150000</v>
      </c>
      <c r="F51" s="20">
        <v>772200000</v>
      </c>
      <c r="G51" s="22">
        <v>484600000</v>
      </c>
      <c r="H51" s="20">
        <v>88780000</v>
      </c>
      <c r="I51" s="22">
        <v>88430000</v>
      </c>
      <c r="J51" s="20">
        <v>71260000</v>
      </c>
      <c r="K51" s="22">
        <v>89310000</v>
      </c>
      <c r="L51" s="20"/>
      <c r="M51" s="57">
        <v>24</v>
      </c>
      <c r="N51" s="57">
        <f t="shared" si="6"/>
        <v>2122320000</v>
      </c>
      <c r="O51" s="75">
        <f t="shared" si="7"/>
        <v>2.96615776192296E-2</v>
      </c>
      <c r="P51" s="20">
        <f t="shared" si="8"/>
        <v>65040000</v>
      </c>
      <c r="Q51" s="75">
        <f t="shared" si="9"/>
        <v>1.4677287585391763E-3</v>
      </c>
    </row>
    <row r="52" spans="2:17" ht="15" x14ac:dyDescent="0.25">
      <c r="B52" s="119">
        <v>46</v>
      </c>
      <c r="C52" s="75">
        <f t="shared" si="5"/>
        <v>0.9</v>
      </c>
      <c r="D52" s="20">
        <v>53950000</v>
      </c>
      <c r="E52" s="22">
        <v>29990000</v>
      </c>
      <c r="F52" s="20">
        <v>782200000</v>
      </c>
      <c r="G52" s="22">
        <v>483500000</v>
      </c>
      <c r="H52" s="20">
        <v>108500000</v>
      </c>
      <c r="I52" s="22">
        <v>110500000</v>
      </c>
      <c r="J52" s="20">
        <v>91310000</v>
      </c>
      <c r="K52" s="22">
        <v>78760000</v>
      </c>
      <c r="L52" s="20"/>
      <c r="M52" s="57">
        <v>22</v>
      </c>
      <c r="N52" s="57">
        <f t="shared" si="6"/>
        <v>2431000000</v>
      </c>
      <c r="O52" s="75">
        <f t="shared" si="7"/>
        <v>3.3975694142422991E-2</v>
      </c>
      <c r="P52" s="20">
        <f t="shared" si="8"/>
        <v>527120000</v>
      </c>
      <c r="Q52" s="75">
        <f t="shared" si="9"/>
        <v>1.1895282644544442E-2</v>
      </c>
    </row>
    <row r="53" spans="2:17" ht="15" x14ac:dyDescent="0.25">
      <c r="B53" s="119">
        <v>47</v>
      </c>
      <c r="C53" s="75">
        <f t="shared" si="5"/>
        <v>0.91999999999999993</v>
      </c>
      <c r="D53" s="20">
        <v>63420000</v>
      </c>
      <c r="E53" s="22">
        <v>35890000</v>
      </c>
      <c r="F53" s="20">
        <v>976700000</v>
      </c>
      <c r="G53" s="22">
        <v>1150000000</v>
      </c>
      <c r="H53" s="20">
        <v>142500000</v>
      </c>
      <c r="I53" s="22">
        <v>142400000</v>
      </c>
      <c r="J53" s="20">
        <v>135000000</v>
      </c>
      <c r="K53" s="22">
        <v>142100000</v>
      </c>
      <c r="L53" s="20"/>
      <c r="M53" s="57">
        <v>30</v>
      </c>
      <c r="N53" s="57">
        <f t="shared" si="6"/>
        <v>4272000000</v>
      </c>
      <c r="O53" s="75">
        <f t="shared" si="7"/>
        <v>5.9705539027737967E-2</v>
      </c>
      <c r="P53" s="20">
        <f t="shared" si="8"/>
        <v>825900000</v>
      </c>
      <c r="Q53" s="75">
        <f t="shared" si="9"/>
        <v>1.8637718045472103E-2</v>
      </c>
    </row>
    <row r="54" spans="2:17" ht="15" x14ac:dyDescent="0.25">
      <c r="B54" s="119">
        <v>48</v>
      </c>
      <c r="C54" s="75">
        <f t="shared" si="5"/>
        <v>0.94</v>
      </c>
      <c r="D54" s="20">
        <v>87200000</v>
      </c>
      <c r="E54" s="22">
        <v>48460000</v>
      </c>
      <c r="F54" s="20">
        <v>1470000000</v>
      </c>
      <c r="G54" s="22">
        <v>961400000</v>
      </c>
      <c r="H54" s="20">
        <v>194200000</v>
      </c>
      <c r="I54" s="22">
        <v>190200000</v>
      </c>
      <c r="J54" s="20">
        <v>158200000</v>
      </c>
      <c r="K54" s="22">
        <v>208300000</v>
      </c>
      <c r="L54" s="20"/>
      <c r="M54" s="57">
        <v>30</v>
      </c>
      <c r="N54" s="57">
        <f t="shared" si="6"/>
        <v>5706000000</v>
      </c>
      <c r="O54" s="75">
        <f t="shared" si="7"/>
        <v>7.9747145527217428E-2</v>
      </c>
      <c r="P54" s="20">
        <f t="shared" si="8"/>
        <v>1162200000</v>
      </c>
      <c r="Q54" s="75">
        <f t="shared" si="9"/>
        <v>2.622685060230982E-2</v>
      </c>
    </row>
    <row r="55" spans="2:17" ht="15" x14ac:dyDescent="0.25">
      <c r="B55" s="119">
        <v>49</v>
      </c>
      <c r="C55" s="75">
        <f t="shared" si="5"/>
        <v>0.96</v>
      </c>
      <c r="D55" s="20">
        <v>309800000</v>
      </c>
      <c r="E55" s="22">
        <v>78270000</v>
      </c>
      <c r="F55" s="20">
        <v>1547000000</v>
      </c>
      <c r="G55" s="22">
        <v>1281000000</v>
      </c>
      <c r="H55" s="20">
        <v>318000000</v>
      </c>
      <c r="I55" s="22">
        <v>305400000</v>
      </c>
      <c r="J55" s="20">
        <v>238800000</v>
      </c>
      <c r="K55" s="22">
        <v>285400000</v>
      </c>
      <c r="L55" s="20"/>
      <c r="M55" s="57">
        <v>24</v>
      </c>
      <c r="N55" s="57">
        <f t="shared" si="6"/>
        <v>7329600000</v>
      </c>
      <c r="O55" s="75">
        <f t="shared" si="7"/>
        <v>0.10243860460152346</v>
      </c>
      <c r="P55" s="20">
        <f t="shared" si="8"/>
        <v>5556720000</v>
      </c>
      <c r="Q55" s="75">
        <f t="shared" si="9"/>
        <v>0.12539602932272156</v>
      </c>
    </row>
    <row r="56" spans="2:17" ht="15" x14ac:dyDescent="0.25">
      <c r="B56" s="120">
        <v>50</v>
      </c>
      <c r="C56" s="124">
        <f t="shared" si="5"/>
        <v>0.98</v>
      </c>
      <c r="D56" s="121">
        <v>1032000000</v>
      </c>
      <c r="E56" s="122">
        <v>286100000</v>
      </c>
      <c r="F56" s="121">
        <v>2589000000</v>
      </c>
      <c r="G56" s="122">
        <v>2756000000</v>
      </c>
      <c r="H56" s="121">
        <v>1165000000</v>
      </c>
      <c r="I56" s="122">
        <v>1232000000</v>
      </c>
      <c r="J56" s="121">
        <v>422600000</v>
      </c>
      <c r="K56" s="122">
        <v>510000000</v>
      </c>
      <c r="L56" s="121"/>
      <c r="M56" s="123">
        <v>24</v>
      </c>
      <c r="N56" s="123">
        <f t="shared" si="6"/>
        <v>29568000000</v>
      </c>
      <c r="O56" s="124">
        <f t="shared" si="7"/>
        <v>0.41324283192232125</v>
      </c>
      <c r="P56" s="121">
        <f t="shared" si="8"/>
        <v>17901600000</v>
      </c>
      <c r="Q56" s="124">
        <f t="shared" si="9"/>
        <v>0.4039774468613917</v>
      </c>
    </row>
    <row r="57" spans="2:17" x14ac:dyDescent="0.2">
      <c r="B57" s="224" t="s">
        <v>1127</v>
      </c>
      <c r="E57" s="21"/>
    </row>
  </sheetData>
  <mergeCells count="10">
    <mergeCell ref="B2:Q2"/>
    <mergeCell ref="B5:C5"/>
    <mergeCell ref="P5:Q5"/>
    <mergeCell ref="M5:M6"/>
    <mergeCell ref="N5:N6"/>
    <mergeCell ref="O5:O6"/>
    <mergeCell ref="H5:I5"/>
    <mergeCell ref="F5:G5"/>
    <mergeCell ref="J5:K5"/>
    <mergeCell ref="D5:E5"/>
  </mergeCells>
  <pageMargins left="0.7" right="0.7" top="0.75" bottom="0.75" header="0.3" footer="0.3"/>
  <pageSetup paperSize="9" scale="52"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E56"/>
  <sheetViews>
    <sheetView workbookViewId="0">
      <pane xSplit="1" ySplit="5" topLeftCell="B6" activePane="bottomRight" state="frozen"/>
      <selection pane="topRight" activeCell="B1" sqref="B1"/>
      <selection pane="bottomLeft" activeCell="A6" sqref="A6"/>
      <selection pane="bottomRight" activeCell="B3" sqref="B3:C4"/>
    </sheetView>
  </sheetViews>
  <sheetFormatPr defaultRowHeight="19.5" x14ac:dyDescent="0.3"/>
  <cols>
    <col min="1" max="1" width="9.140625" style="14"/>
    <col min="2" max="2" width="9.140625" style="23"/>
    <col min="3" max="3" width="17" style="23" customWidth="1"/>
    <col min="4" max="4" width="31.42578125" style="23" customWidth="1"/>
    <col min="5" max="5" width="35.7109375" style="23" customWidth="1"/>
    <col min="6" max="16384" width="9.140625" style="14"/>
  </cols>
  <sheetData>
    <row r="1" spans="1:5" x14ac:dyDescent="0.3">
      <c r="B1" s="131"/>
      <c r="C1" s="131"/>
      <c r="D1" s="131"/>
      <c r="E1" s="131"/>
    </row>
    <row r="2" spans="1:5" ht="39" customHeight="1" x14ac:dyDescent="0.3">
      <c r="A2" s="130"/>
      <c r="B2" s="263" t="s">
        <v>420</v>
      </c>
      <c r="C2" s="264"/>
      <c r="D2" s="264"/>
      <c r="E2" s="265"/>
    </row>
    <row r="3" spans="1:5" ht="15" customHeight="1" x14ac:dyDescent="0.2">
      <c r="A3" s="130"/>
      <c r="B3" s="261" t="s">
        <v>414</v>
      </c>
      <c r="C3" s="262"/>
      <c r="D3" s="266" t="s">
        <v>247</v>
      </c>
      <c r="E3" s="267" t="s">
        <v>246</v>
      </c>
    </row>
    <row r="4" spans="1:5" ht="21" customHeight="1" x14ac:dyDescent="0.2">
      <c r="B4" s="261"/>
      <c r="C4" s="262"/>
      <c r="D4" s="266"/>
      <c r="E4" s="267"/>
    </row>
    <row r="5" spans="1:5" ht="62.25" customHeight="1" x14ac:dyDescent="0.3">
      <c r="B5" s="132" t="s">
        <v>415</v>
      </c>
      <c r="C5" s="139" t="s">
        <v>416</v>
      </c>
      <c r="D5" s="76" t="s">
        <v>419</v>
      </c>
      <c r="E5" s="133" t="s">
        <v>368</v>
      </c>
    </row>
    <row r="6" spans="1:5" x14ac:dyDescent="0.3">
      <c r="B6" s="134">
        <v>0</v>
      </c>
      <c r="C6" s="140">
        <f t="shared" ref="C6:C37" si="0">+B6/50</f>
        <v>0</v>
      </c>
      <c r="D6" s="24">
        <v>-7026000</v>
      </c>
      <c r="E6" s="135">
        <v>-47290000</v>
      </c>
    </row>
    <row r="7" spans="1:5" x14ac:dyDescent="0.3">
      <c r="B7" s="134">
        <v>1</v>
      </c>
      <c r="C7" s="140">
        <f t="shared" si="0"/>
        <v>0.02</v>
      </c>
      <c r="D7" s="24">
        <v>3129000</v>
      </c>
      <c r="E7" s="135">
        <v>8966000</v>
      </c>
    </row>
    <row r="8" spans="1:5" x14ac:dyDescent="0.3">
      <c r="B8" s="134">
        <v>2</v>
      </c>
      <c r="C8" s="140">
        <f t="shared" si="0"/>
        <v>0.04</v>
      </c>
      <c r="D8" s="24">
        <v>-85250000</v>
      </c>
      <c r="E8" s="135">
        <v>-66150000</v>
      </c>
    </row>
    <row r="9" spans="1:5" x14ac:dyDescent="0.3">
      <c r="B9" s="134">
        <v>3</v>
      </c>
      <c r="C9" s="140">
        <f t="shared" si="0"/>
        <v>0.06</v>
      </c>
      <c r="D9" s="24">
        <v>-40030000</v>
      </c>
      <c r="E9" s="135">
        <v>-35210000</v>
      </c>
    </row>
    <row r="10" spans="1:5" x14ac:dyDescent="0.3">
      <c r="B10" s="134">
        <v>4</v>
      </c>
      <c r="C10" s="140">
        <f t="shared" si="0"/>
        <v>0.08</v>
      </c>
      <c r="D10" s="24">
        <v>-421374</v>
      </c>
      <c r="E10" s="135">
        <v>-8884000</v>
      </c>
    </row>
    <row r="11" spans="1:5" x14ac:dyDescent="0.3">
      <c r="B11" s="134">
        <v>5</v>
      </c>
      <c r="C11" s="140">
        <f t="shared" si="0"/>
        <v>0.1</v>
      </c>
      <c r="D11" s="24">
        <v>-1394000</v>
      </c>
      <c r="E11" s="135">
        <v>-31130000</v>
      </c>
    </row>
    <row r="12" spans="1:5" x14ac:dyDescent="0.3">
      <c r="B12" s="134">
        <v>6</v>
      </c>
      <c r="C12" s="140">
        <f t="shared" si="0"/>
        <v>0.12</v>
      </c>
      <c r="D12" s="24">
        <v>-4507000</v>
      </c>
      <c r="E12" s="135">
        <v>-2164000</v>
      </c>
    </row>
    <row r="13" spans="1:5" x14ac:dyDescent="0.3">
      <c r="B13" s="134">
        <v>7</v>
      </c>
      <c r="C13" s="140">
        <f t="shared" si="0"/>
        <v>0.14000000000000001</v>
      </c>
      <c r="D13" s="24">
        <v>-10840000</v>
      </c>
      <c r="E13" s="135">
        <v>-2129000</v>
      </c>
    </row>
    <row r="14" spans="1:5" x14ac:dyDescent="0.3">
      <c r="B14" s="134">
        <v>8</v>
      </c>
      <c r="C14" s="140">
        <f t="shared" si="0"/>
        <v>0.16</v>
      </c>
      <c r="D14" s="24">
        <v>-4650000</v>
      </c>
      <c r="E14" s="135">
        <v>-12410000</v>
      </c>
    </row>
    <row r="15" spans="1:5" x14ac:dyDescent="0.3">
      <c r="B15" s="134">
        <v>9</v>
      </c>
      <c r="C15" s="140">
        <f t="shared" si="0"/>
        <v>0.18</v>
      </c>
      <c r="D15" s="24">
        <v>3461000</v>
      </c>
      <c r="E15" s="135">
        <v>-2037000</v>
      </c>
    </row>
    <row r="16" spans="1:5" x14ac:dyDescent="0.3">
      <c r="B16" s="134">
        <v>10</v>
      </c>
      <c r="C16" s="140">
        <f t="shared" si="0"/>
        <v>0.2</v>
      </c>
      <c r="D16" s="24">
        <v>-2781000</v>
      </c>
      <c r="E16" s="135">
        <v>-3019000</v>
      </c>
    </row>
    <row r="17" spans="2:5" x14ac:dyDescent="0.3">
      <c r="B17" s="134">
        <v>11</v>
      </c>
      <c r="C17" s="140">
        <f t="shared" si="0"/>
        <v>0.22</v>
      </c>
      <c r="D17" s="24">
        <v>-3945000</v>
      </c>
      <c r="E17" s="135">
        <v>1362000</v>
      </c>
    </row>
    <row r="18" spans="2:5" x14ac:dyDescent="0.3">
      <c r="B18" s="134">
        <v>12</v>
      </c>
      <c r="C18" s="140">
        <f t="shared" si="0"/>
        <v>0.24</v>
      </c>
      <c r="D18" s="24">
        <v>311561</v>
      </c>
      <c r="E18" s="135">
        <v>-9751000</v>
      </c>
    </row>
    <row r="19" spans="2:5" x14ac:dyDescent="0.3">
      <c r="B19" s="134">
        <v>13</v>
      </c>
      <c r="C19" s="140">
        <f t="shared" si="0"/>
        <v>0.26</v>
      </c>
      <c r="D19" s="24">
        <v>-2960000</v>
      </c>
      <c r="E19" s="135">
        <v>-17750000</v>
      </c>
    </row>
    <row r="20" spans="2:5" x14ac:dyDescent="0.3">
      <c r="B20" s="134">
        <v>14</v>
      </c>
      <c r="C20" s="140">
        <f t="shared" si="0"/>
        <v>0.28000000000000003</v>
      </c>
      <c r="D20" s="24">
        <v>4330000</v>
      </c>
      <c r="E20" s="135">
        <v>-11660000</v>
      </c>
    </row>
    <row r="21" spans="2:5" x14ac:dyDescent="0.3">
      <c r="B21" s="134">
        <v>15</v>
      </c>
      <c r="C21" s="140">
        <f t="shared" si="0"/>
        <v>0.3</v>
      </c>
      <c r="D21" s="24">
        <v>-3416000</v>
      </c>
      <c r="E21" s="135">
        <v>6877000</v>
      </c>
    </row>
    <row r="22" spans="2:5" x14ac:dyDescent="0.3">
      <c r="B22" s="134">
        <v>16</v>
      </c>
      <c r="C22" s="140">
        <f t="shared" si="0"/>
        <v>0.32</v>
      </c>
      <c r="D22" s="24">
        <v>4971000</v>
      </c>
      <c r="E22" s="135">
        <v>-6693000</v>
      </c>
    </row>
    <row r="23" spans="2:5" x14ac:dyDescent="0.3">
      <c r="B23" s="134">
        <v>17</v>
      </c>
      <c r="C23" s="140">
        <f t="shared" si="0"/>
        <v>0.34</v>
      </c>
      <c r="D23" s="24">
        <v>-2184000</v>
      </c>
      <c r="E23" s="135">
        <v>-1086000</v>
      </c>
    </row>
    <row r="24" spans="2:5" x14ac:dyDescent="0.3">
      <c r="B24" s="134">
        <v>18</v>
      </c>
      <c r="C24" s="140">
        <f t="shared" si="0"/>
        <v>0.36</v>
      </c>
      <c r="D24" s="24">
        <v>-4338000</v>
      </c>
      <c r="E24" s="135">
        <v>2426000</v>
      </c>
    </row>
    <row r="25" spans="2:5" x14ac:dyDescent="0.3">
      <c r="B25" s="134">
        <v>19</v>
      </c>
      <c r="C25" s="140">
        <f t="shared" si="0"/>
        <v>0.38</v>
      </c>
      <c r="D25" s="24">
        <v>-5072000</v>
      </c>
      <c r="E25" s="135">
        <v>-9447000</v>
      </c>
    </row>
    <row r="26" spans="2:5" x14ac:dyDescent="0.3">
      <c r="B26" s="134">
        <v>20</v>
      </c>
      <c r="C26" s="140">
        <f t="shared" si="0"/>
        <v>0.4</v>
      </c>
      <c r="D26" s="24">
        <v>-276939</v>
      </c>
      <c r="E26" s="135">
        <v>4597000</v>
      </c>
    </row>
    <row r="27" spans="2:5" x14ac:dyDescent="0.3">
      <c r="B27" s="134">
        <v>21</v>
      </c>
      <c r="C27" s="140">
        <f t="shared" si="0"/>
        <v>0.42</v>
      </c>
      <c r="D27" s="24">
        <v>-25020000</v>
      </c>
      <c r="E27" s="135">
        <v>-18740000</v>
      </c>
    </row>
    <row r="28" spans="2:5" x14ac:dyDescent="0.3">
      <c r="B28" s="134">
        <v>22</v>
      </c>
      <c r="C28" s="140">
        <f t="shared" si="0"/>
        <v>0.44</v>
      </c>
      <c r="D28" s="24">
        <v>-1137000</v>
      </c>
      <c r="E28" s="135">
        <v>-11750000</v>
      </c>
    </row>
    <row r="29" spans="2:5" x14ac:dyDescent="0.3">
      <c r="B29" s="134">
        <v>23</v>
      </c>
      <c r="C29" s="140">
        <f t="shared" si="0"/>
        <v>0.46</v>
      </c>
      <c r="D29" s="24">
        <v>-3028000</v>
      </c>
      <c r="E29" s="135">
        <v>-1797000</v>
      </c>
    </row>
    <row r="30" spans="2:5" x14ac:dyDescent="0.3">
      <c r="B30" s="134">
        <v>24</v>
      </c>
      <c r="C30" s="140">
        <f t="shared" si="0"/>
        <v>0.48</v>
      </c>
      <c r="D30" s="24">
        <v>-256329</v>
      </c>
      <c r="E30" s="135">
        <v>-5429000</v>
      </c>
    </row>
    <row r="31" spans="2:5" x14ac:dyDescent="0.3">
      <c r="B31" s="134">
        <v>25</v>
      </c>
      <c r="C31" s="140">
        <f t="shared" si="0"/>
        <v>0.5</v>
      </c>
      <c r="D31" s="24">
        <v>-3775000</v>
      </c>
      <c r="E31" s="135">
        <v>3525000</v>
      </c>
    </row>
    <row r="32" spans="2:5" x14ac:dyDescent="0.3">
      <c r="B32" s="134">
        <v>26</v>
      </c>
      <c r="C32" s="140">
        <f t="shared" si="0"/>
        <v>0.52</v>
      </c>
      <c r="D32" s="24">
        <v>-7534000</v>
      </c>
      <c r="E32" s="135">
        <v>-5489000</v>
      </c>
    </row>
    <row r="33" spans="2:5" x14ac:dyDescent="0.3">
      <c r="B33" s="134">
        <v>27</v>
      </c>
      <c r="C33" s="140">
        <f t="shared" si="0"/>
        <v>0.54</v>
      </c>
      <c r="D33" s="24">
        <v>-1638000</v>
      </c>
      <c r="E33" s="135">
        <v>-22160000</v>
      </c>
    </row>
    <row r="34" spans="2:5" x14ac:dyDescent="0.3">
      <c r="B34" s="134">
        <v>28</v>
      </c>
      <c r="C34" s="140">
        <f t="shared" si="0"/>
        <v>0.56000000000000005</v>
      </c>
      <c r="D34" s="24">
        <v>-29230000</v>
      </c>
      <c r="E34" s="135">
        <v>-15340000</v>
      </c>
    </row>
    <row r="35" spans="2:5" x14ac:dyDescent="0.3">
      <c r="B35" s="134">
        <v>29</v>
      </c>
      <c r="C35" s="140">
        <f t="shared" si="0"/>
        <v>0.57999999999999996</v>
      </c>
      <c r="D35" s="24">
        <v>-5074000</v>
      </c>
      <c r="E35" s="135">
        <v>-22340000</v>
      </c>
    </row>
    <row r="36" spans="2:5" x14ac:dyDescent="0.3">
      <c r="B36" s="134">
        <v>30</v>
      </c>
      <c r="C36" s="140">
        <f t="shared" si="0"/>
        <v>0.6</v>
      </c>
      <c r="D36" s="24">
        <v>-12320000</v>
      </c>
      <c r="E36" s="135">
        <v>-23910000</v>
      </c>
    </row>
    <row r="37" spans="2:5" x14ac:dyDescent="0.3">
      <c r="B37" s="134">
        <v>31</v>
      </c>
      <c r="C37" s="140">
        <f t="shared" si="0"/>
        <v>0.62</v>
      </c>
      <c r="D37" s="24">
        <v>-2221000</v>
      </c>
      <c r="E37" s="135">
        <v>13390000</v>
      </c>
    </row>
    <row r="38" spans="2:5" x14ac:dyDescent="0.3">
      <c r="B38" s="134">
        <v>32</v>
      </c>
      <c r="C38" s="140">
        <f t="shared" ref="C38:C55" si="1">+B38/50</f>
        <v>0.64</v>
      </c>
      <c r="D38" s="24">
        <v>-14960000</v>
      </c>
      <c r="E38" s="135">
        <v>-14470000</v>
      </c>
    </row>
    <row r="39" spans="2:5" x14ac:dyDescent="0.3">
      <c r="B39" s="134">
        <v>33</v>
      </c>
      <c r="C39" s="140">
        <f t="shared" si="1"/>
        <v>0.66</v>
      </c>
      <c r="D39" s="24">
        <v>-9585000</v>
      </c>
      <c r="E39" s="135">
        <v>14520000</v>
      </c>
    </row>
    <row r="40" spans="2:5" x14ac:dyDescent="0.3">
      <c r="B40" s="134">
        <v>34</v>
      </c>
      <c r="C40" s="140">
        <f t="shared" si="1"/>
        <v>0.68</v>
      </c>
      <c r="D40" s="24">
        <v>-1590000</v>
      </c>
      <c r="E40" s="135">
        <v>5601000</v>
      </c>
    </row>
    <row r="41" spans="2:5" x14ac:dyDescent="0.3">
      <c r="B41" s="134">
        <v>35</v>
      </c>
      <c r="C41" s="140">
        <f t="shared" si="1"/>
        <v>0.7</v>
      </c>
      <c r="D41" s="24">
        <v>-5451000</v>
      </c>
      <c r="E41" s="135">
        <v>1056000</v>
      </c>
    </row>
    <row r="42" spans="2:5" x14ac:dyDescent="0.3">
      <c r="B42" s="134">
        <v>36</v>
      </c>
      <c r="C42" s="140">
        <f t="shared" si="1"/>
        <v>0.72</v>
      </c>
      <c r="D42" s="24">
        <v>-15780000</v>
      </c>
      <c r="E42" s="135">
        <v>2747000</v>
      </c>
    </row>
    <row r="43" spans="2:5" x14ac:dyDescent="0.3">
      <c r="B43" s="134">
        <v>37</v>
      </c>
      <c r="C43" s="140">
        <f t="shared" si="1"/>
        <v>0.74</v>
      </c>
      <c r="D43" s="24">
        <v>-32930000</v>
      </c>
      <c r="E43" s="135">
        <v>-30970000</v>
      </c>
    </row>
    <row r="44" spans="2:5" x14ac:dyDescent="0.3">
      <c r="B44" s="134">
        <v>38</v>
      </c>
      <c r="C44" s="140">
        <f t="shared" si="1"/>
        <v>0.76</v>
      </c>
      <c r="D44" s="24">
        <v>-38600000</v>
      </c>
      <c r="E44" s="135">
        <v>-25290000</v>
      </c>
    </row>
    <row r="45" spans="2:5" x14ac:dyDescent="0.3">
      <c r="B45" s="134">
        <v>39</v>
      </c>
      <c r="C45" s="140">
        <f t="shared" si="1"/>
        <v>0.78</v>
      </c>
      <c r="D45" s="24">
        <v>-86840000</v>
      </c>
      <c r="E45" s="135">
        <v>-82960000</v>
      </c>
    </row>
    <row r="46" spans="2:5" x14ac:dyDescent="0.3">
      <c r="B46" s="134">
        <v>40</v>
      </c>
      <c r="C46" s="140">
        <f t="shared" si="1"/>
        <v>0.8</v>
      </c>
      <c r="D46" s="24">
        <v>-28350000</v>
      </c>
      <c r="E46" s="135">
        <v>-13920000</v>
      </c>
    </row>
    <row r="47" spans="2:5" x14ac:dyDescent="0.3">
      <c r="B47" s="134">
        <v>41</v>
      </c>
      <c r="C47" s="140">
        <f t="shared" si="1"/>
        <v>0.82</v>
      </c>
      <c r="D47" s="24">
        <v>-15020000</v>
      </c>
      <c r="E47" s="135">
        <v>-3956000</v>
      </c>
    </row>
    <row r="48" spans="2:5" x14ac:dyDescent="0.3">
      <c r="B48" s="134">
        <v>42</v>
      </c>
      <c r="C48" s="140">
        <f t="shared" si="1"/>
        <v>0.84</v>
      </c>
      <c r="D48" s="24">
        <v>-27660000</v>
      </c>
      <c r="E48" s="135">
        <v>-14600000</v>
      </c>
    </row>
    <row r="49" spans="2:5" x14ac:dyDescent="0.3">
      <c r="B49" s="134">
        <v>43</v>
      </c>
      <c r="C49" s="140">
        <f t="shared" si="1"/>
        <v>0.86</v>
      </c>
      <c r="D49" s="24">
        <v>-1814000</v>
      </c>
      <c r="E49" s="135">
        <v>-9525000</v>
      </c>
    </row>
    <row r="50" spans="2:5" x14ac:dyDescent="0.3">
      <c r="B50" s="134">
        <v>44</v>
      </c>
      <c r="C50" s="140">
        <f t="shared" si="1"/>
        <v>0.88</v>
      </c>
      <c r="D50" s="24">
        <v>-2705000</v>
      </c>
      <c r="E50" s="135">
        <v>3223000</v>
      </c>
    </row>
    <row r="51" spans="2:5" x14ac:dyDescent="0.3">
      <c r="B51" s="134">
        <v>45</v>
      </c>
      <c r="C51" s="140">
        <f t="shared" si="1"/>
        <v>0.9</v>
      </c>
      <c r="D51" s="24">
        <v>-23960000</v>
      </c>
      <c r="E51" s="135">
        <v>-23100000</v>
      </c>
    </row>
    <row r="52" spans="2:5" x14ac:dyDescent="0.3">
      <c r="B52" s="134">
        <v>46</v>
      </c>
      <c r="C52" s="140">
        <f t="shared" si="1"/>
        <v>0.92</v>
      </c>
      <c r="D52" s="24">
        <v>-27530000</v>
      </c>
      <c r="E52" s="135">
        <v>-34090000</v>
      </c>
    </row>
    <row r="53" spans="2:5" x14ac:dyDescent="0.3">
      <c r="B53" s="134">
        <v>47</v>
      </c>
      <c r="C53" s="140">
        <f t="shared" si="1"/>
        <v>0.94</v>
      </c>
      <c r="D53" s="24">
        <v>-38740000</v>
      </c>
      <c r="E53" s="135">
        <v>-20200000</v>
      </c>
    </row>
    <row r="54" spans="2:5" x14ac:dyDescent="0.3">
      <c r="B54" s="134">
        <v>48</v>
      </c>
      <c r="C54" s="140">
        <f t="shared" si="1"/>
        <v>0.96</v>
      </c>
      <c r="D54" s="24">
        <v>-231600000</v>
      </c>
      <c r="E54" s="135">
        <v>-219200000</v>
      </c>
    </row>
    <row r="55" spans="2:5" x14ac:dyDescent="0.3">
      <c r="B55" s="136">
        <v>49</v>
      </c>
      <c r="C55" s="141">
        <f t="shared" si="1"/>
        <v>0.98</v>
      </c>
      <c r="D55" s="137">
        <v>-746000000</v>
      </c>
      <c r="E55" s="138">
        <v>-763600000</v>
      </c>
    </row>
    <row r="56" spans="2:5" x14ac:dyDescent="0.3">
      <c r="B56" s="225" t="s">
        <v>1127</v>
      </c>
      <c r="C56" s="25"/>
      <c r="D56" s="26"/>
      <c r="E56" s="26"/>
    </row>
  </sheetData>
  <mergeCells count="4">
    <mergeCell ref="B3:C4"/>
    <mergeCell ref="B2:E2"/>
    <mergeCell ref="D3:D4"/>
    <mergeCell ref="E3:E4"/>
  </mergeCells>
  <printOptions horizontalCentered="1"/>
  <pageMargins left="0.74803149606299213" right="0.74803149606299213" top="0.98425196850393704" bottom="0.98425196850393704" header="0.51181102362204722" footer="0.51181102362204722"/>
  <pageSetup paperSize="9" scale="6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B2:D9"/>
  <sheetViews>
    <sheetView zoomScale="130" zoomScaleNormal="130" workbookViewId="0">
      <selection activeCell="B9" sqref="B9"/>
    </sheetView>
  </sheetViews>
  <sheetFormatPr defaultRowHeight="15" x14ac:dyDescent="0.25"/>
  <cols>
    <col min="2" max="2" width="41.42578125" customWidth="1"/>
    <col min="3" max="3" width="30.5703125" customWidth="1"/>
    <col min="4" max="4" width="32.85546875" customWidth="1"/>
  </cols>
  <sheetData>
    <row r="2" spans="2:4" ht="70.5" customHeight="1" x14ac:dyDescent="0.25">
      <c r="B2" s="268" t="s">
        <v>421</v>
      </c>
      <c r="C2" s="269"/>
      <c r="D2" s="270"/>
    </row>
    <row r="3" spans="2:4" ht="23.25" x14ac:dyDescent="0.35">
      <c r="B3" s="147"/>
      <c r="C3" s="27" t="s">
        <v>34</v>
      </c>
      <c r="D3" s="142" t="s">
        <v>35</v>
      </c>
    </row>
    <row r="4" spans="2:4" ht="51" customHeight="1" x14ac:dyDescent="0.35">
      <c r="B4" s="148"/>
      <c r="C4" s="28" t="s">
        <v>370</v>
      </c>
      <c r="D4" s="143" t="s">
        <v>371</v>
      </c>
    </row>
    <row r="5" spans="2:4" ht="23.25" x14ac:dyDescent="0.35">
      <c r="B5" s="148" t="s">
        <v>372</v>
      </c>
      <c r="C5" s="29">
        <v>0.19424889357701391</v>
      </c>
      <c r="D5" s="144">
        <v>0.84528310038668419</v>
      </c>
    </row>
    <row r="6" spans="2:4" ht="23.25" x14ac:dyDescent="0.35">
      <c r="B6" s="148" t="s">
        <v>375</v>
      </c>
      <c r="C6" s="29">
        <v>0.19828423627447539</v>
      </c>
      <c r="D6" s="144">
        <v>0.78405749754982035</v>
      </c>
    </row>
    <row r="7" spans="2:4" ht="23.25" x14ac:dyDescent="0.35">
      <c r="B7" s="148" t="s">
        <v>373</v>
      </c>
      <c r="C7" s="29">
        <v>3.4436427606251437E-2</v>
      </c>
      <c r="D7" s="144">
        <v>8.1040861287774865E-2</v>
      </c>
    </row>
    <row r="8" spans="2:4" ht="23.25" x14ac:dyDescent="0.35">
      <c r="B8" s="149" t="s">
        <v>374</v>
      </c>
      <c r="C8" s="145">
        <v>2.5115088604895044E-2</v>
      </c>
      <c r="D8" s="146">
        <v>7.0294651748579462E-2</v>
      </c>
    </row>
    <row r="9" spans="2:4" ht="23.25" x14ac:dyDescent="0.35">
      <c r="B9" s="226" t="s">
        <v>1127</v>
      </c>
    </row>
  </sheetData>
  <mergeCells count="1">
    <mergeCell ref="B2:D2"/>
  </mergeCells>
  <pageMargins left="0.7" right="0.7" top="0.75" bottom="0.75" header="0.3" footer="0.3"/>
  <pageSetup paperSize="9"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Q447"/>
  <sheetViews>
    <sheetView zoomScaleNormal="100" workbookViewId="0">
      <pane xSplit="1" ySplit="4" topLeftCell="B5" activePane="bottomRight" state="frozen"/>
      <selection pane="topRight" activeCell="B1" sqref="B1"/>
      <selection pane="bottomLeft" activeCell="A5" sqref="A5"/>
      <selection pane="bottomRight" activeCell="F447" sqref="B6:F447"/>
    </sheetView>
  </sheetViews>
  <sheetFormatPr defaultRowHeight="15" x14ac:dyDescent="0.25"/>
  <cols>
    <col min="1" max="1" width="2.140625" customWidth="1"/>
    <col min="2" max="2" width="25.42578125" bestFit="1" customWidth="1"/>
    <col min="3" max="3" width="28.42578125" bestFit="1" customWidth="1"/>
    <col min="4" max="4" width="35.28515625" bestFit="1" customWidth="1"/>
    <col min="5" max="5" width="11.42578125" bestFit="1" customWidth="1"/>
    <col min="6" max="6" width="28.28515625" customWidth="1"/>
    <col min="7" max="7" width="21.7109375" bestFit="1" customWidth="1"/>
  </cols>
  <sheetData>
    <row r="1" spans="2:7" x14ac:dyDescent="0.25">
      <c r="B1" s="6"/>
      <c r="C1" s="6"/>
      <c r="D1" s="6"/>
    </row>
    <row r="2" spans="2:7" ht="18.75" x14ac:dyDescent="0.3">
      <c r="B2" s="248" t="s">
        <v>424</v>
      </c>
      <c r="C2" s="249"/>
      <c r="D2" s="249"/>
      <c r="E2" s="249"/>
      <c r="F2" s="250"/>
      <c r="G2" s="18"/>
    </row>
    <row r="3" spans="2:7" x14ac:dyDescent="0.25">
      <c r="B3" s="150" t="s">
        <v>34</v>
      </c>
      <c r="C3" s="126" t="s">
        <v>35</v>
      </c>
      <c r="D3" s="126" t="s">
        <v>36</v>
      </c>
      <c r="E3" s="126" t="s">
        <v>37</v>
      </c>
      <c r="F3" s="151" t="s">
        <v>38</v>
      </c>
      <c r="G3" s="18"/>
    </row>
    <row r="4" spans="2:7" ht="33.75" customHeight="1" x14ac:dyDescent="0.25">
      <c r="B4" s="92" t="s">
        <v>431</v>
      </c>
      <c r="C4" s="8" t="s">
        <v>422</v>
      </c>
      <c r="D4" s="8" t="s">
        <v>376</v>
      </c>
      <c r="E4" s="271" t="s">
        <v>423</v>
      </c>
      <c r="F4" s="272"/>
      <c r="G4" s="18"/>
    </row>
    <row r="5" spans="2:7" x14ac:dyDescent="0.25">
      <c r="B5" s="94"/>
      <c r="C5" s="2"/>
      <c r="D5" s="2"/>
      <c r="E5" s="2" t="s">
        <v>377</v>
      </c>
      <c r="F5" s="152" t="s">
        <v>378</v>
      </c>
      <c r="G5" s="18"/>
    </row>
    <row r="6" spans="2:7" x14ac:dyDescent="0.25">
      <c r="B6" s="153">
        <v>-8760000000</v>
      </c>
      <c r="C6" s="36">
        <f>-B6/SUM($B$6:$B$447)</f>
        <v>-0.15424229483414417</v>
      </c>
      <c r="D6" s="36">
        <f>-C6</f>
        <v>0.15424229483414417</v>
      </c>
      <c r="E6" s="37">
        <v>1</v>
      </c>
      <c r="F6" s="154">
        <f>+E6/$E$447</f>
        <v>2.2624434389140274E-3</v>
      </c>
      <c r="G6" s="38"/>
    </row>
    <row r="7" spans="2:7" x14ac:dyDescent="0.25">
      <c r="B7" s="153">
        <v>-3130000000</v>
      </c>
      <c r="C7" s="36">
        <f t="shared" ref="C7:C70" si="0">-B7/SUM($B$6:$B$447)</f>
        <v>-5.5111687537770689E-2</v>
      </c>
      <c r="D7" s="36">
        <f>-C7+D6</f>
        <v>0.20935398237191485</v>
      </c>
      <c r="E7" s="37">
        <v>2</v>
      </c>
      <c r="F7" s="154">
        <f t="shared" ref="F7:F70" si="1">+E7/$E$447</f>
        <v>4.5248868778280547E-3</v>
      </c>
      <c r="G7" s="38"/>
    </row>
    <row r="8" spans="2:7" x14ac:dyDescent="0.25">
      <c r="B8" s="153">
        <v>-3030000000</v>
      </c>
      <c r="C8" s="36">
        <f t="shared" si="0"/>
        <v>-5.3350930747426577E-2</v>
      </c>
      <c r="D8" s="36">
        <f>-C8+D7</f>
        <v>0.26270491311934141</v>
      </c>
      <c r="E8" s="37">
        <v>3</v>
      </c>
      <c r="F8" s="154">
        <f t="shared" si="1"/>
        <v>6.7873303167420816E-3</v>
      </c>
      <c r="G8" s="38"/>
    </row>
    <row r="9" spans="2:7" x14ac:dyDescent="0.25">
      <c r="B9" s="153">
        <v>-2830000000</v>
      </c>
      <c r="C9" s="36">
        <f t="shared" si="0"/>
        <v>-4.9829417166738353E-2</v>
      </c>
      <c r="D9" s="36">
        <f t="shared" ref="D9:D72" si="2">-C9+D8</f>
        <v>0.31253433028607974</v>
      </c>
      <c r="E9" s="37">
        <v>4</v>
      </c>
      <c r="F9" s="154">
        <f t="shared" si="1"/>
        <v>9.0497737556561094E-3</v>
      </c>
      <c r="G9" s="38"/>
    </row>
    <row r="10" spans="2:7" x14ac:dyDescent="0.25">
      <c r="B10" s="153">
        <v>-2480000000</v>
      </c>
      <c r="C10" s="36">
        <f t="shared" si="0"/>
        <v>-4.3666768400533962E-2</v>
      </c>
      <c r="D10" s="36">
        <f t="shared" si="2"/>
        <v>0.3562010986866137</v>
      </c>
      <c r="E10" s="37">
        <v>5</v>
      </c>
      <c r="F10" s="154">
        <f t="shared" si="1"/>
        <v>1.1312217194570135E-2</v>
      </c>
      <c r="G10" s="38"/>
    </row>
    <row r="11" spans="2:7" x14ac:dyDescent="0.25">
      <c r="B11" s="153">
        <v>-2230000000</v>
      </c>
      <c r="C11" s="36">
        <f t="shared" si="0"/>
        <v>-3.9264876424673689E-2</v>
      </c>
      <c r="D11" s="36">
        <f t="shared" si="2"/>
        <v>0.39546597511128739</v>
      </c>
      <c r="E11" s="37">
        <v>6</v>
      </c>
      <c r="F11" s="154">
        <f t="shared" si="1"/>
        <v>1.3574660633484163E-2</v>
      </c>
      <c r="G11" s="38"/>
    </row>
    <row r="12" spans="2:7" x14ac:dyDescent="0.25">
      <c r="B12" s="153">
        <v>-1970000000</v>
      </c>
      <c r="C12" s="36">
        <f t="shared" si="0"/>
        <v>-3.4686908769778993E-2</v>
      </c>
      <c r="D12" s="36">
        <f t="shared" si="2"/>
        <v>0.43015288388106637</v>
      </c>
      <c r="E12" s="37">
        <v>7</v>
      </c>
      <c r="F12" s="154">
        <f t="shared" si="1"/>
        <v>1.5837104072398189E-2</v>
      </c>
      <c r="G12" s="38"/>
    </row>
    <row r="13" spans="2:7" x14ac:dyDescent="0.25">
      <c r="B13" s="153">
        <v>-1570000000</v>
      </c>
      <c r="C13" s="36">
        <f t="shared" si="0"/>
        <v>-2.7643881608402549E-2</v>
      </c>
      <c r="D13" s="36">
        <f t="shared" si="2"/>
        <v>0.4577967654894689</v>
      </c>
      <c r="E13" s="37">
        <v>8</v>
      </c>
      <c r="F13" s="154">
        <f t="shared" si="1"/>
        <v>1.8099547511312219E-2</v>
      </c>
      <c r="G13" s="38"/>
    </row>
    <row r="14" spans="2:7" x14ac:dyDescent="0.25">
      <c r="B14" s="153">
        <v>-1290000000</v>
      </c>
      <c r="C14" s="36">
        <f t="shared" si="0"/>
        <v>-2.2713762595439037E-2</v>
      </c>
      <c r="D14" s="36">
        <f t="shared" si="2"/>
        <v>0.48051052808490796</v>
      </c>
      <c r="E14" s="37">
        <v>9</v>
      </c>
      <c r="F14" s="154">
        <f t="shared" si="1"/>
        <v>2.0361990950226245E-2</v>
      </c>
      <c r="G14" s="38"/>
    </row>
    <row r="15" spans="2:7" x14ac:dyDescent="0.25">
      <c r="B15" s="153">
        <v>-1160000000</v>
      </c>
      <c r="C15" s="36">
        <f t="shared" si="0"/>
        <v>-2.0424778767991692E-2</v>
      </c>
      <c r="D15" s="36">
        <f t="shared" si="2"/>
        <v>0.50093530685289966</v>
      </c>
      <c r="E15" s="37">
        <v>10</v>
      </c>
      <c r="F15" s="154">
        <f t="shared" si="1"/>
        <v>2.2624434389140271E-2</v>
      </c>
      <c r="G15" s="38"/>
    </row>
    <row r="16" spans="2:7" x14ac:dyDescent="0.25">
      <c r="B16" s="153">
        <v>-973000000</v>
      </c>
      <c r="C16" s="36">
        <f t="shared" si="0"/>
        <v>-1.7132163570048205E-2</v>
      </c>
      <c r="D16" s="36">
        <f t="shared" si="2"/>
        <v>0.51806747042294787</v>
      </c>
      <c r="E16" s="37">
        <v>11</v>
      </c>
      <c r="F16" s="154">
        <f t="shared" si="1"/>
        <v>2.4886877828054297E-2</v>
      </c>
      <c r="G16" s="38"/>
    </row>
    <row r="17" spans="2:7" x14ac:dyDescent="0.25">
      <c r="B17" s="153">
        <v>-944000000</v>
      </c>
      <c r="C17" s="36">
        <f t="shared" si="0"/>
        <v>-1.6621544100848411E-2</v>
      </c>
      <c r="D17" s="36">
        <f t="shared" si="2"/>
        <v>0.53468901452379625</v>
      </c>
      <c r="E17" s="37">
        <v>12</v>
      </c>
      <c r="F17" s="154">
        <f t="shared" si="1"/>
        <v>2.7149321266968326E-2</v>
      </c>
      <c r="G17" s="38"/>
    </row>
    <row r="18" spans="2:7" x14ac:dyDescent="0.25">
      <c r="B18" s="153">
        <v>-811000000</v>
      </c>
      <c r="C18" s="36">
        <f t="shared" si="0"/>
        <v>-1.4279737569690745E-2</v>
      </c>
      <c r="D18" s="36">
        <f t="shared" si="2"/>
        <v>0.54896875209348694</v>
      </c>
      <c r="E18" s="37">
        <v>13</v>
      </c>
      <c r="F18" s="154">
        <f t="shared" si="1"/>
        <v>2.9411764705882353E-2</v>
      </c>
      <c r="G18" s="38"/>
    </row>
    <row r="19" spans="2:7" x14ac:dyDescent="0.25">
      <c r="B19" s="153">
        <v>-786000000</v>
      </c>
      <c r="C19" s="36">
        <f t="shared" si="0"/>
        <v>-1.3839548372104717E-2</v>
      </c>
      <c r="D19" s="36">
        <f t="shared" si="2"/>
        <v>0.56280830046559172</v>
      </c>
      <c r="E19" s="37">
        <v>14</v>
      </c>
      <c r="F19" s="154">
        <f t="shared" si="1"/>
        <v>3.1674208144796379E-2</v>
      </c>
      <c r="G19" s="38"/>
    </row>
    <row r="20" spans="2:7" x14ac:dyDescent="0.25">
      <c r="B20" s="153">
        <v>-773000000</v>
      </c>
      <c r="C20" s="36">
        <f t="shared" si="0"/>
        <v>-1.3610649989359982E-2</v>
      </c>
      <c r="D20" s="36">
        <f t="shared" si="2"/>
        <v>0.57641895045495173</v>
      </c>
      <c r="E20" s="37">
        <v>15</v>
      </c>
      <c r="F20" s="154">
        <f t="shared" si="1"/>
        <v>3.3936651583710405E-2</v>
      </c>
      <c r="G20" s="38"/>
    </row>
    <row r="21" spans="2:7" x14ac:dyDescent="0.25">
      <c r="B21" s="153">
        <v>-759000000</v>
      </c>
      <c r="C21" s="36">
        <f t="shared" si="0"/>
        <v>-1.3364144038711806E-2</v>
      </c>
      <c r="D21" s="36">
        <f t="shared" si="2"/>
        <v>0.58978309449366351</v>
      </c>
      <c r="E21" s="37">
        <v>16</v>
      </c>
      <c r="F21" s="154">
        <f t="shared" si="1"/>
        <v>3.6199095022624438E-2</v>
      </c>
      <c r="G21" s="38"/>
    </row>
    <row r="22" spans="2:7" x14ac:dyDescent="0.25">
      <c r="B22" s="153">
        <v>-717000000</v>
      </c>
      <c r="C22" s="36">
        <f t="shared" si="0"/>
        <v>-1.2624626186767279E-2</v>
      </c>
      <c r="D22" s="36">
        <f t="shared" si="2"/>
        <v>0.6024077206804308</v>
      </c>
      <c r="E22" s="37">
        <v>17</v>
      </c>
      <c r="F22" s="154">
        <f t="shared" si="1"/>
        <v>3.8461538461538464E-2</v>
      </c>
      <c r="G22" s="38"/>
    </row>
    <row r="23" spans="2:7" x14ac:dyDescent="0.25">
      <c r="B23" s="153">
        <v>-709000000</v>
      </c>
      <c r="C23" s="36">
        <f t="shared" si="0"/>
        <v>-1.248376564353975E-2</v>
      </c>
      <c r="D23" s="36">
        <f t="shared" si="2"/>
        <v>0.6148914863239705</v>
      </c>
      <c r="E23" s="37">
        <v>18</v>
      </c>
      <c r="F23" s="154">
        <f t="shared" si="1"/>
        <v>4.072398190045249E-2</v>
      </c>
      <c r="G23" s="38"/>
    </row>
    <row r="24" spans="2:7" x14ac:dyDescent="0.25">
      <c r="B24" s="153">
        <v>-673000000</v>
      </c>
      <c r="C24" s="36">
        <f t="shared" si="0"/>
        <v>-1.184989319901587E-2</v>
      </c>
      <c r="D24" s="36">
        <f t="shared" si="2"/>
        <v>0.62674137952298636</v>
      </c>
      <c r="E24" s="37">
        <v>19</v>
      </c>
      <c r="F24" s="154">
        <f t="shared" si="1"/>
        <v>4.2986425339366516E-2</v>
      </c>
      <c r="G24" s="38"/>
    </row>
    <row r="25" spans="2:7" x14ac:dyDescent="0.25">
      <c r="B25" s="153">
        <v>-642000000</v>
      </c>
      <c r="C25" s="36">
        <f t="shared" si="0"/>
        <v>-1.1304058594009197E-2</v>
      </c>
      <c r="D25" s="36">
        <f t="shared" si="2"/>
        <v>0.63804543811699554</v>
      </c>
      <c r="E25" s="37">
        <v>20</v>
      </c>
      <c r="F25" s="154">
        <f t="shared" si="1"/>
        <v>4.5248868778280542E-2</v>
      </c>
      <c r="G25" s="38"/>
    </row>
    <row r="26" spans="2:7" x14ac:dyDescent="0.25">
      <c r="B26" s="153">
        <v>-638000000</v>
      </c>
      <c r="C26" s="36">
        <f t="shared" si="0"/>
        <v>-1.1233628322395431E-2</v>
      </c>
      <c r="D26" s="36">
        <f t="shared" si="2"/>
        <v>0.64927906643939093</v>
      </c>
      <c r="E26" s="37">
        <v>21</v>
      </c>
      <c r="F26" s="154">
        <f t="shared" si="1"/>
        <v>4.7511312217194568E-2</v>
      </c>
      <c r="G26" s="38"/>
    </row>
    <row r="27" spans="2:7" x14ac:dyDescent="0.25">
      <c r="B27" s="153">
        <v>-623000000</v>
      </c>
      <c r="C27" s="36">
        <f t="shared" si="0"/>
        <v>-1.0969514803843814E-2</v>
      </c>
      <c r="D27" s="36">
        <f t="shared" si="2"/>
        <v>0.66024858124323471</v>
      </c>
      <c r="E27" s="37">
        <v>22</v>
      </c>
      <c r="F27" s="154">
        <f t="shared" si="1"/>
        <v>4.9773755656108594E-2</v>
      </c>
      <c r="G27" s="38"/>
    </row>
    <row r="28" spans="2:7" x14ac:dyDescent="0.25">
      <c r="B28" s="153">
        <v>-604000000</v>
      </c>
      <c r="C28" s="36">
        <f t="shared" si="0"/>
        <v>-1.0634971013678433E-2</v>
      </c>
      <c r="D28" s="36">
        <f t="shared" si="2"/>
        <v>0.6708835522569131</v>
      </c>
      <c r="E28" s="37">
        <v>23</v>
      </c>
      <c r="F28" s="154">
        <f t="shared" si="1"/>
        <v>5.2036199095022627E-2</v>
      </c>
      <c r="G28" s="38"/>
    </row>
    <row r="29" spans="2:7" x14ac:dyDescent="0.25">
      <c r="B29" s="153">
        <v>-588000000</v>
      </c>
      <c r="C29" s="36">
        <f t="shared" si="0"/>
        <v>-1.0353249927223376E-2</v>
      </c>
      <c r="D29" s="36">
        <f t="shared" si="2"/>
        <v>0.68123680218413651</v>
      </c>
      <c r="E29" s="37">
        <v>24</v>
      </c>
      <c r="F29" s="154">
        <f t="shared" si="1"/>
        <v>5.4298642533936653E-2</v>
      </c>
      <c r="G29" s="38"/>
    </row>
    <row r="30" spans="2:7" x14ac:dyDescent="0.25">
      <c r="B30" s="153">
        <v>-584000000</v>
      </c>
      <c r="C30" s="36">
        <f t="shared" si="0"/>
        <v>-1.028281965560961E-2</v>
      </c>
      <c r="D30" s="36">
        <f t="shared" si="2"/>
        <v>0.69151962183974613</v>
      </c>
      <c r="E30" s="37">
        <v>25</v>
      </c>
      <c r="F30" s="154">
        <f t="shared" si="1"/>
        <v>5.6561085972850679E-2</v>
      </c>
      <c r="G30" s="38"/>
    </row>
    <row r="31" spans="2:7" x14ac:dyDescent="0.25">
      <c r="B31" s="153">
        <v>-543000000</v>
      </c>
      <c r="C31" s="36">
        <f t="shared" si="0"/>
        <v>-9.5609093715685253E-3</v>
      </c>
      <c r="D31" s="36">
        <f t="shared" si="2"/>
        <v>0.70108053121131464</v>
      </c>
      <c r="E31" s="37">
        <v>26</v>
      </c>
      <c r="F31" s="154">
        <f t="shared" si="1"/>
        <v>5.8823529411764705E-2</v>
      </c>
      <c r="G31" s="38"/>
    </row>
    <row r="32" spans="2:7" x14ac:dyDescent="0.25">
      <c r="B32" s="153">
        <v>-510000000</v>
      </c>
      <c r="C32" s="36">
        <f t="shared" si="0"/>
        <v>-8.9798596307549688E-3</v>
      </c>
      <c r="D32" s="36">
        <f t="shared" si="2"/>
        <v>0.71006039084206962</v>
      </c>
      <c r="E32" s="37">
        <v>27</v>
      </c>
      <c r="F32" s="154">
        <f t="shared" si="1"/>
        <v>6.1085972850678731E-2</v>
      </c>
      <c r="G32" s="38"/>
    </row>
    <row r="33" spans="2:7" x14ac:dyDescent="0.25">
      <c r="B33" s="153">
        <v>-499000000</v>
      </c>
      <c r="C33" s="36">
        <f t="shared" si="0"/>
        <v>-8.7861763838171167E-3</v>
      </c>
      <c r="D33" s="36">
        <f t="shared" si="2"/>
        <v>0.71884656722588669</v>
      </c>
      <c r="E33" s="37">
        <v>28</v>
      </c>
      <c r="F33" s="154">
        <f t="shared" si="1"/>
        <v>6.3348416289592757E-2</v>
      </c>
      <c r="G33" s="38"/>
    </row>
    <row r="34" spans="2:7" x14ac:dyDescent="0.25">
      <c r="B34" s="153">
        <v>-473000000</v>
      </c>
      <c r="C34" s="36">
        <f t="shared" si="0"/>
        <v>-8.3283796183276481E-3</v>
      </c>
      <c r="D34" s="36">
        <f t="shared" si="2"/>
        <v>0.72717494684421435</v>
      </c>
      <c r="E34" s="37">
        <v>29</v>
      </c>
      <c r="F34" s="154">
        <f t="shared" si="1"/>
        <v>6.561085972850679E-2</v>
      </c>
      <c r="G34" s="38"/>
    </row>
    <row r="35" spans="2:7" x14ac:dyDescent="0.25">
      <c r="B35" s="153">
        <v>-450000000</v>
      </c>
      <c r="C35" s="36">
        <f t="shared" si="0"/>
        <v>-7.9234055565485014E-3</v>
      </c>
      <c r="D35" s="36">
        <f t="shared" si="2"/>
        <v>0.73509835240076282</v>
      </c>
      <c r="E35" s="37">
        <v>30</v>
      </c>
      <c r="F35" s="154">
        <f t="shared" si="1"/>
        <v>6.7873303167420809E-2</v>
      </c>
      <c r="G35" s="38"/>
    </row>
    <row r="36" spans="2:7" x14ac:dyDescent="0.25">
      <c r="B36" s="153">
        <v>-419000000</v>
      </c>
      <c r="C36" s="36">
        <f t="shared" si="0"/>
        <v>-7.3775709515418271E-3</v>
      </c>
      <c r="D36" s="36">
        <f t="shared" si="2"/>
        <v>0.74247592335230461</v>
      </c>
      <c r="E36" s="37">
        <v>31</v>
      </c>
      <c r="F36" s="154">
        <f t="shared" si="1"/>
        <v>7.0135746606334842E-2</v>
      </c>
      <c r="G36" s="38"/>
    </row>
    <row r="37" spans="2:7" x14ac:dyDescent="0.25">
      <c r="B37" s="153">
        <v>-411000000</v>
      </c>
      <c r="C37" s="36">
        <f t="shared" si="0"/>
        <v>-7.2367104083142985E-3</v>
      </c>
      <c r="D37" s="36">
        <f t="shared" si="2"/>
        <v>0.74971263376061892</v>
      </c>
      <c r="E37" s="37">
        <v>32</v>
      </c>
      <c r="F37" s="154">
        <f t="shared" si="1"/>
        <v>7.2398190045248875E-2</v>
      </c>
      <c r="G37" s="38"/>
    </row>
    <row r="38" spans="2:7" x14ac:dyDescent="0.25">
      <c r="B38" s="153">
        <v>-406000000</v>
      </c>
      <c r="C38" s="36">
        <f t="shared" si="0"/>
        <v>-7.1486725687970928E-3</v>
      </c>
      <c r="D38" s="36">
        <f t="shared" si="2"/>
        <v>0.75686130632941606</v>
      </c>
      <c r="E38" s="37">
        <v>33</v>
      </c>
      <c r="F38" s="154">
        <f t="shared" si="1"/>
        <v>7.4660633484162894E-2</v>
      </c>
      <c r="G38" s="38"/>
    </row>
    <row r="39" spans="2:7" x14ac:dyDescent="0.25">
      <c r="B39" s="153">
        <v>-393000000</v>
      </c>
      <c r="C39" s="36">
        <f t="shared" si="0"/>
        <v>-6.9197741860523585E-3</v>
      </c>
      <c r="D39" s="36">
        <f t="shared" si="2"/>
        <v>0.76378108051546845</v>
      </c>
      <c r="E39" s="37">
        <v>34</v>
      </c>
      <c r="F39" s="154">
        <f t="shared" si="1"/>
        <v>7.6923076923076927E-2</v>
      </c>
      <c r="G39" s="38"/>
    </row>
    <row r="40" spans="2:7" x14ac:dyDescent="0.25">
      <c r="B40" s="153">
        <v>-381000000</v>
      </c>
      <c r="C40" s="36">
        <f t="shared" si="0"/>
        <v>-6.7084833712110648E-3</v>
      </c>
      <c r="D40" s="36">
        <f t="shared" si="2"/>
        <v>0.77048956388667955</v>
      </c>
      <c r="E40" s="37">
        <v>35</v>
      </c>
      <c r="F40" s="154">
        <f t="shared" si="1"/>
        <v>7.9185520361990946E-2</v>
      </c>
      <c r="G40" s="38"/>
    </row>
    <row r="41" spans="2:7" x14ac:dyDescent="0.25">
      <c r="B41" s="153">
        <v>-371000000</v>
      </c>
      <c r="C41" s="36">
        <f t="shared" si="0"/>
        <v>-6.5324076921766533E-3</v>
      </c>
      <c r="D41" s="36">
        <f t="shared" si="2"/>
        <v>0.77702197157885622</v>
      </c>
      <c r="E41" s="37">
        <v>36</v>
      </c>
      <c r="F41" s="154">
        <f t="shared" si="1"/>
        <v>8.1447963800904979E-2</v>
      </c>
      <c r="G41" s="38"/>
    </row>
    <row r="42" spans="2:7" x14ac:dyDescent="0.25">
      <c r="B42" s="153">
        <v>-371000000</v>
      </c>
      <c r="C42" s="36">
        <f t="shared" si="0"/>
        <v>-6.5324076921766533E-3</v>
      </c>
      <c r="D42" s="36">
        <f t="shared" si="2"/>
        <v>0.78355437927103289</v>
      </c>
      <c r="E42" s="37">
        <v>37</v>
      </c>
      <c r="F42" s="154">
        <f t="shared" si="1"/>
        <v>8.3710407239818999E-2</v>
      </c>
      <c r="G42" s="38"/>
    </row>
    <row r="43" spans="2:7" x14ac:dyDescent="0.25">
      <c r="B43" s="153">
        <v>-364000000</v>
      </c>
      <c r="C43" s="36">
        <f t="shared" si="0"/>
        <v>-6.4091547168525654E-3</v>
      </c>
      <c r="D43" s="36">
        <f t="shared" si="2"/>
        <v>0.78996353398788544</v>
      </c>
      <c r="E43" s="37">
        <v>38</v>
      </c>
      <c r="F43" s="154">
        <f t="shared" si="1"/>
        <v>8.5972850678733032E-2</v>
      </c>
      <c r="G43" s="38"/>
    </row>
    <row r="44" spans="2:7" x14ac:dyDescent="0.25">
      <c r="B44" s="153">
        <v>-326000000</v>
      </c>
      <c r="C44" s="36">
        <f t="shared" si="0"/>
        <v>-5.7400671365218031E-3</v>
      </c>
      <c r="D44" s="36">
        <f t="shared" si="2"/>
        <v>0.79570360112440719</v>
      </c>
      <c r="E44" s="37">
        <v>39</v>
      </c>
      <c r="F44" s="154">
        <f t="shared" si="1"/>
        <v>8.8235294117647065E-2</v>
      </c>
      <c r="G44" s="38"/>
    </row>
    <row r="45" spans="2:7" x14ac:dyDescent="0.25">
      <c r="B45" s="153">
        <v>-322000000</v>
      </c>
      <c r="C45" s="36">
        <f t="shared" si="0"/>
        <v>-5.6696368649080389E-3</v>
      </c>
      <c r="D45" s="36">
        <f t="shared" si="2"/>
        <v>0.80137323798931526</v>
      </c>
      <c r="E45" s="37">
        <v>40</v>
      </c>
      <c r="F45" s="154">
        <f t="shared" si="1"/>
        <v>9.0497737556561084E-2</v>
      </c>
      <c r="G45" s="38"/>
    </row>
    <row r="46" spans="2:7" x14ac:dyDescent="0.25">
      <c r="B46" s="153">
        <v>-313000000</v>
      </c>
      <c r="C46" s="36">
        <f t="shared" si="0"/>
        <v>-5.5111687537770689E-3</v>
      </c>
      <c r="D46" s="36">
        <f t="shared" si="2"/>
        <v>0.80688440674309236</v>
      </c>
      <c r="E46" s="37">
        <v>41</v>
      </c>
      <c r="F46" s="154">
        <f t="shared" si="1"/>
        <v>9.2760180995475117E-2</v>
      </c>
      <c r="G46" s="38"/>
    </row>
    <row r="47" spans="2:7" x14ac:dyDescent="0.25">
      <c r="B47" s="153">
        <v>-304000000</v>
      </c>
      <c r="C47" s="36">
        <f t="shared" si="0"/>
        <v>-5.3527006426460988E-3</v>
      </c>
      <c r="D47" s="36">
        <f t="shared" si="2"/>
        <v>0.81223710738573851</v>
      </c>
      <c r="E47" s="37">
        <v>42</v>
      </c>
      <c r="F47" s="154">
        <f t="shared" si="1"/>
        <v>9.5022624434389136E-2</v>
      </c>
      <c r="G47" s="38"/>
    </row>
    <row r="48" spans="2:7" x14ac:dyDescent="0.25">
      <c r="B48" s="153">
        <v>-296000000</v>
      </c>
      <c r="C48" s="36">
        <f t="shared" si="0"/>
        <v>-5.2118400994185703E-3</v>
      </c>
      <c r="D48" s="36">
        <f t="shared" si="2"/>
        <v>0.81744894748515706</v>
      </c>
      <c r="E48" s="37">
        <v>43</v>
      </c>
      <c r="F48" s="154">
        <f t="shared" si="1"/>
        <v>9.7285067873303169E-2</v>
      </c>
      <c r="G48" s="38"/>
    </row>
    <row r="49" spans="2:7" x14ac:dyDescent="0.25">
      <c r="B49" s="153">
        <v>-274000000</v>
      </c>
      <c r="C49" s="36">
        <f t="shared" si="0"/>
        <v>-4.8244736055428651E-3</v>
      </c>
      <c r="D49" s="36">
        <f t="shared" si="2"/>
        <v>0.8222734210906999</v>
      </c>
      <c r="E49" s="37">
        <v>44</v>
      </c>
      <c r="F49" s="154">
        <f t="shared" si="1"/>
        <v>9.9547511312217188E-2</v>
      </c>
      <c r="G49" s="38"/>
    </row>
    <row r="50" spans="2:7" x14ac:dyDescent="0.25">
      <c r="B50" s="153">
        <v>-266000000</v>
      </c>
      <c r="C50" s="36">
        <f t="shared" si="0"/>
        <v>-4.6836130623153366E-3</v>
      </c>
      <c r="D50" s="36">
        <f t="shared" si="2"/>
        <v>0.82695703415301525</v>
      </c>
      <c r="E50" s="37">
        <v>45</v>
      </c>
      <c r="F50" s="154">
        <f t="shared" si="1"/>
        <v>0.10180995475113122</v>
      </c>
      <c r="G50" s="38"/>
    </row>
    <row r="51" spans="2:7" x14ac:dyDescent="0.25">
      <c r="B51" s="153">
        <v>-249000000</v>
      </c>
      <c r="C51" s="36">
        <f t="shared" si="0"/>
        <v>-4.384284407956838E-3</v>
      </c>
      <c r="D51" s="36">
        <f t="shared" si="2"/>
        <v>0.83134131856097204</v>
      </c>
      <c r="E51" s="37">
        <v>46</v>
      </c>
      <c r="F51" s="154">
        <f t="shared" si="1"/>
        <v>0.10407239819004525</v>
      </c>
      <c r="G51" s="38"/>
    </row>
    <row r="52" spans="2:7" x14ac:dyDescent="0.25">
      <c r="B52" s="153">
        <v>-248000000</v>
      </c>
      <c r="C52" s="36">
        <f t="shared" si="0"/>
        <v>-4.3666768400533965E-3</v>
      </c>
      <c r="D52" s="36">
        <f t="shared" si="2"/>
        <v>0.83570799540102547</v>
      </c>
      <c r="E52" s="37">
        <v>47</v>
      </c>
      <c r="F52" s="154">
        <f t="shared" si="1"/>
        <v>0.10633484162895927</v>
      </c>
      <c r="G52" s="38"/>
    </row>
    <row r="53" spans="2:7" x14ac:dyDescent="0.25">
      <c r="B53" s="153">
        <v>-244000000</v>
      </c>
      <c r="C53" s="36">
        <f t="shared" si="0"/>
        <v>-4.2962465684396323E-3</v>
      </c>
      <c r="D53" s="36">
        <f t="shared" si="2"/>
        <v>0.8400042419694651</v>
      </c>
      <c r="E53" s="37">
        <v>48</v>
      </c>
      <c r="F53" s="154">
        <f t="shared" si="1"/>
        <v>0.10859728506787331</v>
      </c>
      <c r="G53" s="38"/>
    </row>
    <row r="54" spans="2:7" x14ac:dyDescent="0.25">
      <c r="B54" s="153">
        <v>-233000000</v>
      </c>
      <c r="C54" s="36">
        <f t="shared" si="0"/>
        <v>-4.1025633215017801E-3</v>
      </c>
      <c r="D54" s="36">
        <f t="shared" si="2"/>
        <v>0.84410680529096693</v>
      </c>
      <c r="E54" s="37">
        <v>49</v>
      </c>
      <c r="F54" s="154">
        <f t="shared" si="1"/>
        <v>0.11085972850678733</v>
      </c>
      <c r="G54" s="38"/>
    </row>
    <row r="55" spans="2:7" x14ac:dyDescent="0.25">
      <c r="B55" s="153">
        <v>-218000000</v>
      </c>
      <c r="C55" s="36">
        <f t="shared" si="0"/>
        <v>-3.8384498029501632E-3</v>
      </c>
      <c r="D55" s="36">
        <f t="shared" si="2"/>
        <v>0.84794525509391705</v>
      </c>
      <c r="E55" s="37">
        <v>50</v>
      </c>
      <c r="F55" s="154">
        <f t="shared" si="1"/>
        <v>0.11312217194570136</v>
      </c>
      <c r="G55" s="38"/>
    </row>
    <row r="56" spans="2:7" x14ac:dyDescent="0.25">
      <c r="B56" s="153">
        <v>-217000000</v>
      </c>
      <c r="C56" s="36">
        <f t="shared" si="0"/>
        <v>-3.8208422350467217E-3</v>
      </c>
      <c r="D56" s="36">
        <f t="shared" si="2"/>
        <v>0.8517660973289638</v>
      </c>
      <c r="E56" s="37">
        <v>51</v>
      </c>
      <c r="F56" s="154">
        <f t="shared" si="1"/>
        <v>0.11538461538461539</v>
      </c>
      <c r="G56" s="38"/>
    </row>
    <row r="57" spans="2:7" x14ac:dyDescent="0.25">
      <c r="B57" s="153">
        <v>-215000000</v>
      </c>
      <c r="C57" s="36">
        <f t="shared" si="0"/>
        <v>-3.7856270992398396E-3</v>
      </c>
      <c r="D57" s="36">
        <f t="shared" si="2"/>
        <v>0.8555517244282036</v>
      </c>
      <c r="E57" s="37">
        <v>52</v>
      </c>
      <c r="F57" s="154">
        <f t="shared" si="1"/>
        <v>0.11764705882352941</v>
      </c>
      <c r="G57" s="38"/>
    </row>
    <row r="58" spans="2:7" x14ac:dyDescent="0.25">
      <c r="B58" s="153">
        <v>-212000000</v>
      </c>
      <c r="C58" s="36">
        <f t="shared" si="0"/>
        <v>-3.7328043955295164E-3</v>
      </c>
      <c r="D58" s="36">
        <f t="shared" si="2"/>
        <v>0.85928452882373307</v>
      </c>
      <c r="E58" s="37">
        <v>53</v>
      </c>
      <c r="F58" s="154">
        <f t="shared" si="1"/>
        <v>0.11990950226244344</v>
      </c>
      <c r="G58" s="38"/>
    </row>
    <row r="59" spans="2:7" x14ac:dyDescent="0.25">
      <c r="B59" s="153">
        <v>-212000000</v>
      </c>
      <c r="C59" s="36">
        <f t="shared" si="0"/>
        <v>-3.7328043955295164E-3</v>
      </c>
      <c r="D59" s="36">
        <f t="shared" si="2"/>
        <v>0.86301733321926255</v>
      </c>
      <c r="E59" s="37">
        <v>54</v>
      </c>
      <c r="F59" s="154">
        <f t="shared" si="1"/>
        <v>0.12217194570135746</v>
      </c>
      <c r="G59" s="38"/>
    </row>
    <row r="60" spans="2:7" x14ac:dyDescent="0.25">
      <c r="B60" s="153">
        <v>-203000000</v>
      </c>
      <c r="C60" s="36">
        <f t="shared" si="0"/>
        <v>-3.5743362843985464E-3</v>
      </c>
      <c r="D60" s="36">
        <f t="shared" si="2"/>
        <v>0.86659166950366107</v>
      </c>
      <c r="E60" s="37">
        <v>55</v>
      </c>
      <c r="F60" s="154">
        <f t="shared" si="1"/>
        <v>0.1244343891402715</v>
      </c>
      <c r="G60" s="38"/>
    </row>
    <row r="61" spans="2:7" x14ac:dyDescent="0.25">
      <c r="B61" s="153">
        <v>-200000000</v>
      </c>
      <c r="C61" s="36">
        <f t="shared" si="0"/>
        <v>-3.5215135806882232E-3</v>
      </c>
      <c r="D61" s="36">
        <f t="shared" si="2"/>
        <v>0.87011318308434926</v>
      </c>
      <c r="E61" s="37">
        <v>56</v>
      </c>
      <c r="F61" s="154">
        <f t="shared" si="1"/>
        <v>0.12669683257918551</v>
      </c>
      <c r="G61" s="38"/>
    </row>
    <row r="62" spans="2:7" x14ac:dyDescent="0.25">
      <c r="B62" s="153">
        <v>-199000000</v>
      </c>
      <c r="C62" s="36">
        <f t="shared" si="0"/>
        <v>-3.5039060127847817E-3</v>
      </c>
      <c r="D62" s="36">
        <f t="shared" si="2"/>
        <v>0.87361708909713409</v>
      </c>
      <c r="E62" s="37">
        <v>57</v>
      </c>
      <c r="F62" s="154">
        <f t="shared" si="1"/>
        <v>0.12895927601809956</v>
      </c>
      <c r="G62" s="38"/>
    </row>
    <row r="63" spans="2:7" x14ac:dyDescent="0.25">
      <c r="B63" s="153">
        <v>-194000000</v>
      </c>
      <c r="C63" s="36">
        <f t="shared" si="0"/>
        <v>-3.4158681732675764E-3</v>
      </c>
      <c r="D63" s="36">
        <f t="shared" si="2"/>
        <v>0.87703295727040165</v>
      </c>
      <c r="E63" s="37">
        <v>58</v>
      </c>
      <c r="F63" s="154">
        <f t="shared" si="1"/>
        <v>0.13122171945701358</v>
      </c>
      <c r="G63" s="38"/>
    </row>
    <row r="64" spans="2:7" x14ac:dyDescent="0.25">
      <c r="B64" s="153">
        <v>-193000000</v>
      </c>
      <c r="C64" s="36">
        <f t="shared" si="0"/>
        <v>-3.3982606053641353E-3</v>
      </c>
      <c r="D64" s="36">
        <f t="shared" si="2"/>
        <v>0.88043121787576584</v>
      </c>
      <c r="E64" s="37">
        <v>59</v>
      </c>
      <c r="F64" s="154">
        <f t="shared" si="1"/>
        <v>0.1334841628959276</v>
      </c>
      <c r="G64" s="38"/>
    </row>
    <row r="65" spans="2:7" x14ac:dyDescent="0.25">
      <c r="B65" s="153">
        <v>-191000000</v>
      </c>
      <c r="C65" s="36">
        <f t="shared" si="0"/>
        <v>-3.3630454695572532E-3</v>
      </c>
      <c r="D65" s="36">
        <f t="shared" si="2"/>
        <v>0.88379426334532307</v>
      </c>
      <c r="E65" s="37">
        <v>60</v>
      </c>
      <c r="F65" s="154">
        <f t="shared" si="1"/>
        <v>0.13574660633484162</v>
      </c>
      <c r="G65" s="38"/>
    </row>
    <row r="66" spans="2:7" x14ac:dyDescent="0.25">
      <c r="B66" s="153">
        <v>-182000000</v>
      </c>
      <c r="C66" s="36">
        <f t="shared" si="0"/>
        <v>-3.2045773584262827E-3</v>
      </c>
      <c r="D66" s="36">
        <f t="shared" si="2"/>
        <v>0.88699884070374935</v>
      </c>
      <c r="E66" s="37">
        <v>61</v>
      </c>
      <c r="F66" s="154">
        <f t="shared" si="1"/>
        <v>0.13800904977375567</v>
      </c>
      <c r="G66" s="38"/>
    </row>
    <row r="67" spans="2:7" x14ac:dyDescent="0.25">
      <c r="B67" s="153">
        <v>-181000000</v>
      </c>
      <c r="C67" s="36">
        <f t="shared" si="0"/>
        <v>-3.1869697905228416E-3</v>
      </c>
      <c r="D67" s="36">
        <f t="shared" si="2"/>
        <v>0.89018581049427215</v>
      </c>
      <c r="E67" s="37">
        <v>62</v>
      </c>
      <c r="F67" s="154">
        <f t="shared" si="1"/>
        <v>0.14027149321266968</v>
      </c>
      <c r="G67" s="38"/>
    </row>
    <row r="68" spans="2:7" x14ac:dyDescent="0.25">
      <c r="B68" s="153">
        <v>-173000000</v>
      </c>
      <c r="C68" s="36">
        <f t="shared" si="0"/>
        <v>-3.0461092472953127E-3</v>
      </c>
      <c r="D68" s="36">
        <f t="shared" si="2"/>
        <v>0.89323191974156746</v>
      </c>
      <c r="E68" s="37">
        <v>63</v>
      </c>
      <c r="F68" s="154">
        <f t="shared" si="1"/>
        <v>0.1425339366515837</v>
      </c>
      <c r="G68" s="38"/>
    </row>
    <row r="69" spans="2:7" x14ac:dyDescent="0.25">
      <c r="B69" s="153">
        <v>-166000000</v>
      </c>
      <c r="C69" s="36">
        <f t="shared" si="0"/>
        <v>-2.9228562719712252E-3</v>
      </c>
      <c r="D69" s="36">
        <f t="shared" si="2"/>
        <v>0.89615477601353866</v>
      </c>
      <c r="E69" s="37">
        <v>64</v>
      </c>
      <c r="F69" s="154">
        <f t="shared" si="1"/>
        <v>0.14479638009049775</v>
      </c>
      <c r="G69" s="38"/>
    </row>
    <row r="70" spans="2:7" x14ac:dyDescent="0.25">
      <c r="B70" s="153">
        <v>-166000000</v>
      </c>
      <c r="C70" s="36">
        <f t="shared" si="0"/>
        <v>-2.9228562719712252E-3</v>
      </c>
      <c r="D70" s="36">
        <f t="shared" si="2"/>
        <v>0.89907763228550985</v>
      </c>
      <c r="E70" s="37">
        <v>65</v>
      </c>
      <c r="F70" s="154">
        <f t="shared" si="1"/>
        <v>0.14705882352941177</v>
      </c>
      <c r="G70" s="38"/>
    </row>
    <row r="71" spans="2:7" x14ac:dyDescent="0.25">
      <c r="B71" s="153">
        <v>-164000000</v>
      </c>
      <c r="C71" s="36">
        <f t="shared" ref="C71:C134" si="3">-B71/SUM($B$6:$B$447)</f>
        <v>-2.8876411361643426E-3</v>
      </c>
      <c r="D71" s="36">
        <f t="shared" si="2"/>
        <v>0.90196527342167421</v>
      </c>
      <c r="E71" s="37">
        <v>66</v>
      </c>
      <c r="F71" s="154">
        <f t="shared" ref="F71:F134" si="4">+E71/$E$447</f>
        <v>0.14932126696832579</v>
      </c>
      <c r="G71" s="38"/>
    </row>
    <row r="72" spans="2:7" x14ac:dyDescent="0.25">
      <c r="B72" s="153">
        <v>-160000000</v>
      </c>
      <c r="C72" s="36">
        <f t="shared" si="3"/>
        <v>-2.8172108645505784E-3</v>
      </c>
      <c r="D72" s="36">
        <f t="shared" si="2"/>
        <v>0.90478248428622476</v>
      </c>
      <c r="E72" s="37">
        <v>67</v>
      </c>
      <c r="F72" s="154">
        <f t="shared" si="4"/>
        <v>0.15158371040723981</v>
      </c>
      <c r="G72" s="38"/>
    </row>
    <row r="73" spans="2:7" x14ac:dyDescent="0.25">
      <c r="B73" s="153">
        <v>-158000000</v>
      </c>
      <c r="C73" s="36">
        <f t="shared" si="3"/>
        <v>-2.7819957287436962E-3</v>
      </c>
      <c r="D73" s="36">
        <f t="shared" ref="D73:D136" si="5">-C73+D72</f>
        <v>0.90756448001496848</v>
      </c>
      <c r="E73" s="37">
        <v>68</v>
      </c>
      <c r="F73" s="154">
        <f t="shared" si="4"/>
        <v>0.15384615384615385</v>
      </c>
      <c r="G73" s="38"/>
    </row>
    <row r="74" spans="2:7" x14ac:dyDescent="0.25">
      <c r="B74" s="153">
        <v>-158000000</v>
      </c>
      <c r="C74" s="36">
        <f t="shared" si="3"/>
        <v>-2.7819957287436962E-3</v>
      </c>
      <c r="D74" s="36">
        <f t="shared" si="5"/>
        <v>0.91034647574371219</v>
      </c>
      <c r="E74" s="37">
        <v>69</v>
      </c>
      <c r="F74" s="154">
        <f t="shared" si="4"/>
        <v>0.15610859728506787</v>
      </c>
      <c r="G74" s="38"/>
    </row>
    <row r="75" spans="2:7" x14ac:dyDescent="0.25">
      <c r="B75" s="153">
        <v>-154000000</v>
      </c>
      <c r="C75" s="36">
        <f t="shared" si="3"/>
        <v>-2.7115654571299315E-3</v>
      </c>
      <c r="D75" s="36">
        <f t="shared" si="5"/>
        <v>0.91305804120084211</v>
      </c>
      <c r="E75" s="37">
        <v>70</v>
      </c>
      <c r="F75" s="154">
        <f t="shared" si="4"/>
        <v>0.15837104072398189</v>
      </c>
      <c r="G75" s="38"/>
    </row>
    <row r="76" spans="2:7" x14ac:dyDescent="0.25">
      <c r="B76" s="153">
        <v>-151000000</v>
      </c>
      <c r="C76" s="36">
        <f t="shared" si="3"/>
        <v>-2.6587427534196083E-3</v>
      </c>
      <c r="D76" s="36">
        <f t="shared" si="5"/>
        <v>0.9157167839542617</v>
      </c>
      <c r="E76" s="37">
        <v>71</v>
      </c>
      <c r="F76" s="154">
        <f t="shared" si="4"/>
        <v>0.16063348416289594</v>
      </c>
      <c r="G76" s="38"/>
    </row>
    <row r="77" spans="2:7" x14ac:dyDescent="0.25">
      <c r="B77" s="153">
        <v>-142000000</v>
      </c>
      <c r="C77" s="36">
        <f t="shared" si="3"/>
        <v>-2.5002746422886383E-3</v>
      </c>
      <c r="D77" s="36">
        <f t="shared" si="5"/>
        <v>0.91821705859655034</v>
      </c>
      <c r="E77" s="37">
        <v>72</v>
      </c>
      <c r="F77" s="154">
        <f t="shared" si="4"/>
        <v>0.16289592760180996</v>
      </c>
      <c r="G77" s="38"/>
    </row>
    <row r="78" spans="2:7" x14ac:dyDescent="0.25">
      <c r="B78" s="153">
        <v>-138000000</v>
      </c>
      <c r="C78" s="36">
        <f t="shared" si="3"/>
        <v>-2.4298443706748741E-3</v>
      </c>
      <c r="D78" s="36">
        <f t="shared" si="5"/>
        <v>0.92064690296722518</v>
      </c>
      <c r="E78" s="37">
        <v>73</v>
      </c>
      <c r="F78" s="154">
        <f t="shared" si="4"/>
        <v>0.16515837104072398</v>
      </c>
      <c r="G78" s="38"/>
    </row>
    <row r="79" spans="2:7" x14ac:dyDescent="0.25">
      <c r="B79" s="153">
        <v>-136000000</v>
      </c>
      <c r="C79" s="36">
        <f t="shared" si="3"/>
        <v>-2.3946292348679915E-3</v>
      </c>
      <c r="D79" s="36">
        <f t="shared" si="5"/>
        <v>0.92304153220209317</v>
      </c>
      <c r="E79" s="37">
        <v>74</v>
      </c>
      <c r="F79" s="154">
        <f t="shared" si="4"/>
        <v>0.167420814479638</v>
      </c>
      <c r="G79" s="38"/>
    </row>
    <row r="80" spans="2:7" x14ac:dyDescent="0.25">
      <c r="B80" s="153">
        <v>-135000000</v>
      </c>
      <c r="C80" s="36">
        <f t="shared" si="3"/>
        <v>-2.3770216669645504E-3</v>
      </c>
      <c r="D80" s="36">
        <f t="shared" si="5"/>
        <v>0.92541855386905769</v>
      </c>
      <c r="E80" s="37">
        <v>75</v>
      </c>
      <c r="F80" s="154">
        <f t="shared" si="4"/>
        <v>0.16968325791855204</v>
      </c>
      <c r="G80" s="38"/>
    </row>
    <row r="81" spans="2:7" x14ac:dyDescent="0.25">
      <c r="B81" s="153">
        <v>-133000000</v>
      </c>
      <c r="C81" s="36">
        <f t="shared" si="3"/>
        <v>-2.3418065311576683E-3</v>
      </c>
      <c r="D81" s="36">
        <f t="shared" si="5"/>
        <v>0.92776036040021537</v>
      </c>
      <c r="E81" s="37">
        <v>76</v>
      </c>
      <c r="F81" s="154">
        <f t="shared" si="4"/>
        <v>0.17194570135746606</v>
      </c>
      <c r="G81" s="38"/>
    </row>
    <row r="82" spans="2:7" x14ac:dyDescent="0.25">
      <c r="B82" s="153">
        <v>-132000000</v>
      </c>
      <c r="C82" s="36">
        <f t="shared" si="3"/>
        <v>-2.3241989632542272E-3</v>
      </c>
      <c r="D82" s="36">
        <f t="shared" si="5"/>
        <v>0.93008455936346957</v>
      </c>
      <c r="E82" s="37">
        <v>77</v>
      </c>
      <c r="F82" s="154">
        <f t="shared" si="4"/>
        <v>0.17420814479638008</v>
      </c>
      <c r="G82" s="38"/>
    </row>
    <row r="83" spans="2:7" x14ac:dyDescent="0.25">
      <c r="B83" s="153">
        <v>-128000000</v>
      </c>
      <c r="C83" s="36">
        <f t="shared" si="3"/>
        <v>-2.2537686916404625E-3</v>
      </c>
      <c r="D83" s="36">
        <f t="shared" si="5"/>
        <v>0.93233832805511008</v>
      </c>
      <c r="E83" s="37">
        <v>78</v>
      </c>
      <c r="F83" s="154">
        <f t="shared" si="4"/>
        <v>0.17647058823529413</v>
      </c>
      <c r="G83" s="38"/>
    </row>
    <row r="84" spans="2:7" x14ac:dyDescent="0.25">
      <c r="B84" s="153">
        <v>-128000000</v>
      </c>
      <c r="C84" s="36">
        <f t="shared" si="3"/>
        <v>-2.2537686916404625E-3</v>
      </c>
      <c r="D84" s="36">
        <f t="shared" si="5"/>
        <v>0.93459209674675059</v>
      </c>
      <c r="E84" s="37">
        <v>79</v>
      </c>
      <c r="F84" s="154">
        <f t="shared" si="4"/>
        <v>0.17873303167420815</v>
      </c>
      <c r="G84" s="38"/>
    </row>
    <row r="85" spans="2:7" x14ac:dyDescent="0.25">
      <c r="B85" s="153">
        <v>-125000000</v>
      </c>
      <c r="C85" s="36">
        <f t="shared" si="3"/>
        <v>-2.2009459879301393E-3</v>
      </c>
      <c r="D85" s="36">
        <f t="shared" si="5"/>
        <v>0.93679304273468078</v>
      </c>
      <c r="E85" s="37">
        <v>80</v>
      </c>
      <c r="F85" s="154">
        <f t="shared" si="4"/>
        <v>0.18099547511312217</v>
      </c>
      <c r="G85" s="38"/>
    </row>
    <row r="86" spans="2:7" x14ac:dyDescent="0.25">
      <c r="B86" s="153">
        <v>-122000000</v>
      </c>
      <c r="C86" s="36">
        <f t="shared" si="3"/>
        <v>-2.1481232842198161E-3</v>
      </c>
      <c r="D86" s="36">
        <f t="shared" si="5"/>
        <v>0.93894116601890065</v>
      </c>
      <c r="E86" s="37">
        <v>81</v>
      </c>
      <c r="F86" s="154">
        <f t="shared" si="4"/>
        <v>0.18325791855203619</v>
      </c>
      <c r="G86" s="38"/>
    </row>
    <row r="87" spans="2:7" x14ac:dyDescent="0.25">
      <c r="B87" s="153">
        <v>-121000000</v>
      </c>
      <c r="C87" s="36">
        <f t="shared" si="3"/>
        <v>-2.1305157163163751E-3</v>
      </c>
      <c r="D87" s="36">
        <f t="shared" si="5"/>
        <v>0.94107168173521705</v>
      </c>
      <c r="E87" s="37">
        <v>82</v>
      </c>
      <c r="F87" s="154">
        <f t="shared" si="4"/>
        <v>0.18552036199095023</v>
      </c>
      <c r="G87" s="38"/>
    </row>
    <row r="88" spans="2:7" x14ac:dyDescent="0.25">
      <c r="B88" s="153">
        <v>-120000000</v>
      </c>
      <c r="C88" s="36">
        <f t="shared" si="3"/>
        <v>-2.112908148412934E-3</v>
      </c>
      <c r="D88" s="36">
        <f t="shared" si="5"/>
        <v>0.94318458988362996</v>
      </c>
      <c r="E88" s="37">
        <v>83</v>
      </c>
      <c r="F88" s="154">
        <f t="shared" si="4"/>
        <v>0.18778280542986425</v>
      </c>
      <c r="G88" s="38"/>
    </row>
    <row r="89" spans="2:7" x14ac:dyDescent="0.25">
      <c r="B89" s="153">
        <v>-120000000</v>
      </c>
      <c r="C89" s="36">
        <f t="shared" si="3"/>
        <v>-2.112908148412934E-3</v>
      </c>
      <c r="D89" s="36">
        <f t="shared" si="5"/>
        <v>0.94529749803204288</v>
      </c>
      <c r="E89" s="37">
        <v>84</v>
      </c>
      <c r="F89" s="154">
        <f t="shared" si="4"/>
        <v>0.19004524886877827</v>
      </c>
      <c r="G89" s="38"/>
    </row>
    <row r="90" spans="2:7" x14ac:dyDescent="0.25">
      <c r="B90" s="153">
        <v>-119000000</v>
      </c>
      <c r="C90" s="36">
        <f t="shared" si="3"/>
        <v>-2.0953005805094925E-3</v>
      </c>
      <c r="D90" s="36">
        <f t="shared" si="5"/>
        <v>0.94739279861255232</v>
      </c>
      <c r="E90" s="37">
        <v>85</v>
      </c>
      <c r="F90" s="154">
        <f t="shared" si="4"/>
        <v>0.19230769230769232</v>
      </c>
      <c r="G90" s="38"/>
    </row>
    <row r="91" spans="2:7" x14ac:dyDescent="0.25">
      <c r="B91" s="153">
        <v>-118000000</v>
      </c>
      <c r="C91" s="36">
        <f t="shared" si="3"/>
        <v>-2.0776930126060514E-3</v>
      </c>
      <c r="D91" s="36">
        <f t="shared" si="5"/>
        <v>0.9494704916251584</v>
      </c>
      <c r="E91" s="37">
        <v>86</v>
      </c>
      <c r="F91" s="154">
        <f t="shared" si="4"/>
        <v>0.19457013574660634</v>
      </c>
      <c r="G91" s="38"/>
    </row>
    <row r="92" spans="2:7" x14ac:dyDescent="0.25">
      <c r="B92" s="153">
        <v>-117000000</v>
      </c>
      <c r="C92" s="36">
        <f t="shared" si="3"/>
        <v>-2.0600854447026104E-3</v>
      </c>
      <c r="D92" s="36">
        <f t="shared" si="5"/>
        <v>0.95153057706986099</v>
      </c>
      <c r="E92" s="37">
        <v>87</v>
      </c>
      <c r="F92" s="154">
        <f t="shared" si="4"/>
        <v>0.19683257918552036</v>
      </c>
      <c r="G92" s="38"/>
    </row>
    <row r="93" spans="2:7" x14ac:dyDescent="0.25">
      <c r="B93" s="153">
        <v>-114000000</v>
      </c>
      <c r="C93" s="36">
        <f t="shared" si="3"/>
        <v>-2.0072627409922872E-3</v>
      </c>
      <c r="D93" s="36">
        <f t="shared" si="5"/>
        <v>0.95353783981085327</v>
      </c>
      <c r="E93" s="37">
        <v>88</v>
      </c>
      <c r="F93" s="154">
        <f t="shared" si="4"/>
        <v>0.19909502262443438</v>
      </c>
      <c r="G93" s="38"/>
    </row>
    <row r="94" spans="2:7" x14ac:dyDescent="0.25">
      <c r="B94" s="153">
        <v>-113000000</v>
      </c>
      <c r="C94" s="36">
        <f t="shared" si="3"/>
        <v>-1.9896551730888461E-3</v>
      </c>
      <c r="D94" s="36">
        <f t="shared" si="5"/>
        <v>0.95552749498394207</v>
      </c>
      <c r="E94" s="37">
        <v>89</v>
      </c>
      <c r="F94" s="154">
        <f t="shared" si="4"/>
        <v>0.20135746606334842</v>
      </c>
      <c r="G94" s="38"/>
    </row>
    <row r="95" spans="2:7" x14ac:dyDescent="0.25">
      <c r="B95" s="153">
        <v>-109000000</v>
      </c>
      <c r="C95" s="36">
        <f t="shared" si="3"/>
        <v>-1.9192249014750816E-3</v>
      </c>
      <c r="D95" s="36">
        <f t="shared" si="5"/>
        <v>0.95744671988541719</v>
      </c>
      <c r="E95" s="37">
        <v>90</v>
      </c>
      <c r="F95" s="154">
        <f t="shared" si="4"/>
        <v>0.20361990950226244</v>
      </c>
      <c r="G95" s="38"/>
    </row>
    <row r="96" spans="2:7" x14ac:dyDescent="0.25">
      <c r="B96" s="153">
        <v>-108000000</v>
      </c>
      <c r="C96" s="36">
        <f t="shared" si="3"/>
        <v>-1.9016173335716403E-3</v>
      </c>
      <c r="D96" s="36">
        <f t="shared" si="5"/>
        <v>0.95934833721898882</v>
      </c>
      <c r="E96" s="37">
        <v>91</v>
      </c>
      <c r="F96" s="154">
        <f t="shared" si="4"/>
        <v>0.20588235294117646</v>
      </c>
      <c r="G96" s="38"/>
    </row>
    <row r="97" spans="2:7" x14ac:dyDescent="0.25">
      <c r="B97" s="153">
        <v>-107000000</v>
      </c>
      <c r="C97" s="36">
        <f t="shared" si="3"/>
        <v>-1.8840097656681993E-3</v>
      </c>
      <c r="D97" s="36">
        <f t="shared" si="5"/>
        <v>0.96123234698465698</v>
      </c>
      <c r="E97" s="37">
        <v>92</v>
      </c>
      <c r="F97" s="154">
        <f t="shared" si="4"/>
        <v>0.20814479638009051</v>
      </c>
      <c r="G97" s="38"/>
    </row>
    <row r="98" spans="2:7" x14ac:dyDescent="0.25">
      <c r="B98" s="153">
        <v>-105000000</v>
      </c>
      <c r="C98" s="36">
        <f t="shared" si="3"/>
        <v>-1.8487946298613171E-3</v>
      </c>
      <c r="D98" s="36">
        <f t="shared" si="5"/>
        <v>0.9630811416145183</v>
      </c>
      <c r="E98" s="37">
        <v>93</v>
      </c>
      <c r="F98" s="154">
        <f t="shared" si="4"/>
        <v>0.21040723981900453</v>
      </c>
      <c r="G98" s="38"/>
    </row>
    <row r="99" spans="2:7" x14ac:dyDescent="0.25">
      <c r="B99" s="153">
        <v>-104000000</v>
      </c>
      <c r="C99" s="36">
        <f t="shared" si="3"/>
        <v>-1.8311870619578759E-3</v>
      </c>
      <c r="D99" s="36">
        <f t="shared" si="5"/>
        <v>0.96491232867647614</v>
      </c>
      <c r="E99" s="37">
        <v>94</v>
      </c>
      <c r="F99" s="154">
        <f t="shared" si="4"/>
        <v>0.21266968325791855</v>
      </c>
      <c r="G99" s="38"/>
    </row>
    <row r="100" spans="2:7" x14ac:dyDescent="0.25">
      <c r="B100" s="153">
        <v>-102000000</v>
      </c>
      <c r="C100" s="36">
        <f t="shared" si="3"/>
        <v>-1.7959719261509937E-3</v>
      </c>
      <c r="D100" s="36">
        <f t="shared" si="5"/>
        <v>0.96670830060262714</v>
      </c>
      <c r="E100" s="37">
        <v>95</v>
      </c>
      <c r="F100" s="154">
        <f t="shared" si="4"/>
        <v>0.21493212669683259</v>
      </c>
      <c r="G100" s="38"/>
    </row>
    <row r="101" spans="2:7" x14ac:dyDescent="0.25">
      <c r="B101" s="153">
        <v>-101000000</v>
      </c>
      <c r="C101" s="36">
        <f t="shared" si="3"/>
        <v>-1.7783643582475527E-3</v>
      </c>
      <c r="D101" s="36">
        <f t="shared" si="5"/>
        <v>0.96848666496087465</v>
      </c>
      <c r="E101" s="37">
        <v>96</v>
      </c>
      <c r="F101" s="154">
        <f t="shared" si="4"/>
        <v>0.21719457013574661</v>
      </c>
      <c r="G101" s="38"/>
    </row>
    <row r="102" spans="2:7" x14ac:dyDescent="0.25">
      <c r="B102" s="153">
        <v>-96300000</v>
      </c>
      <c r="C102" s="36">
        <f t="shared" si="3"/>
        <v>-1.6956087891013794E-3</v>
      </c>
      <c r="D102" s="36">
        <f t="shared" si="5"/>
        <v>0.97018227374997601</v>
      </c>
      <c r="E102" s="37">
        <v>97</v>
      </c>
      <c r="F102" s="154">
        <f t="shared" si="4"/>
        <v>0.21945701357466063</v>
      </c>
      <c r="G102" s="38"/>
    </row>
    <row r="103" spans="2:7" x14ac:dyDescent="0.25">
      <c r="B103" s="153">
        <v>-93200000</v>
      </c>
      <c r="C103" s="36">
        <f t="shared" si="3"/>
        <v>-1.6410253286007119E-3</v>
      </c>
      <c r="D103" s="36">
        <f t="shared" si="5"/>
        <v>0.97182329907857667</v>
      </c>
      <c r="E103" s="37">
        <v>98</v>
      </c>
      <c r="F103" s="154">
        <f t="shared" si="4"/>
        <v>0.22171945701357465</v>
      </c>
      <c r="G103" s="38"/>
    </row>
    <row r="104" spans="2:7" x14ac:dyDescent="0.25">
      <c r="B104" s="153">
        <v>-91400000</v>
      </c>
      <c r="C104" s="36">
        <f t="shared" si="3"/>
        <v>-1.609331706374518E-3</v>
      </c>
      <c r="D104" s="36">
        <f t="shared" si="5"/>
        <v>0.97343263078495124</v>
      </c>
      <c r="E104" s="37">
        <v>99</v>
      </c>
      <c r="F104" s="154">
        <f t="shared" si="4"/>
        <v>0.2239819004524887</v>
      </c>
      <c r="G104" s="38"/>
    </row>
    <row r="105" spans="2:7" x14ac:dyDescent="0.25">
      <c r="B105" s="153">
        <v>-87900000</v>
      </c>
      <c r="C105" s="36">
        <f t="shared" si="3"/>
        <v>-1.547705218712474E-3</v>
      </c>
      <c r="D105" s="36">
        <f t="shared" si="5"/>
        <v>0.97498033600366374</v>
      </c>
      <c r="E105" s="37">
        <v>100</v>
      </c>
      <c r="F105" s="154">
        <f t="shared" si="4"/>
        <v>0.22624434389140272</v>
      </c>
      <c r="G105" s="38"/>
    </row>
    <row r="106" spans="2:7" x14ac:dyDescent="0.25">
      <c r="B106" s="153">
        <v>-85500000</v>
      </c>
      <c r="C106" s="36">
        <f t="shared" si="3"/>
        <v>-1.5054470557442153E-3</v>
      </c>
      <c r="D106" s="36">
        <f t="shared" si="5"/>
        <v>0.97648578305940792</v>
      </c>
      <c r="E106" s="37">
        <v>101</v>
      </c>
      <c r="F106" s="154">
        <f t="shared" si="4"/>
        <v>0.22850678733031674</v>
      </c>
      <c r="G106" s="38"/>
    </row>
    <row r="107" spans="2:7" x14ac:dyDescent="0.25">
      <c r="B107" s="153">
        <v>-84100000</v>
      </c>
      <c r="C107" s="36">
        <f t="shared" si="3"/>
        <v>-1.4807964606793978E-3</v>
      </c>
      <c r="D107" s="36">
        <f t="shared" si="5"/>
        <v>0.97796657952008736</v>
      </c>
      <c r="E107" s="37">
        <v>102</v>
      </c>
      <c r="F107" s="154">
        <f t="shared" si="4"/>
        <v>0.23076923076923078</v>
      </c>
      <c r="G107" s="38"/>
    </row>
    <row r="108" spans="2:7" x14ac:dyDescent="0.25">
      <c r="B108" s="153">
        <v>-82300000</v>
      </c>
      <c r="C108" s="36">
        <f t="shared" si="3"/>
        <v>-1.4491028384532039E-3</v>
      </c>
      <c r="D108" s="36">
        <f t="shared" si="5"/>
        <v>0.9794156823585406</v>
      </c>
      <c r="E108" s="37">
        <v>103</v>
      </c>
      <c r="F108" s="154">
        <f t="shared" si="4"/>
        <v>0.2330316742081448</v>
      </c>
      <c r="G108" s="38"/>
    </row>
    <row r="109" spans="2:7" x14ac:dyDescent="0.25">
      <c r="B109" s="153">
        <v>-80900000</v>
      </c>
      <c r="C109" s="36">
        <f t="shared" si="3"/>
        <v>-1.4244522433883861E-3</v>
      </c>
      <c r="D109" s="36">
        <f t="shared" si="5"/>
        <v>0.98084013460192898</v>
      </c>
      <c r="E109" s="37">
        <v>104</v>
      </c>
      <c r="F109" s="154">
        <f t="shared" si="4"/>
        <v>0.23529411764705882</v>
      </c>
      <c r="G109" s="38"/>
    </row>
    <row r="110" spans="2:7" x14ac:dyDescent="0.25">
      <c r="B110" s="153">
        <v>-79800000</v>
      </c>
      <c r="C110" s="36">
        <f t="shared" si="3"/>
        <v>-1.405083918694601E-3</v>
      </c>
      <c r="D110" s="36">
        <f t="shared" si="5"/>
        <v>0.98224521852062363</v>
      </c>
      <c r="E110" s="37">
        <v>105</v>
      </c>
      <c r="F110" s="154">
        <f t="shared" si="4"/>
        <v>0.23755656108597284</v>
      </c>
      <c r="G110" s="38"/>
    </row>
    <row r="111" spans="2:7" x14ac:dyDescent="0.25">
      <c r="B111" s="153">
        <v>-79000000</v>
      </c>
      <c r="C111" s="36">
        <f t="shared" si="3"/>
        <v>-1.3909978643718481E-3</v>
      </c>
      <c r="D111" s="36">
        <f t="shared" si="5"/>
        <v>0.98363621638499543</v>
      </c>
      <c r="E111" s="37">
        <v>106</v>
      </c>
      <c r="F111" s="154">
        <f t="shared" si="4"/>
        <v>0.23981900452488689</v>
      </c>
      <c r="G111" s="38"/>
    </row>
    <row r="112" spans="2:7" x14ac:dyDescent="0.25">
      <c r="B112" s="153">
        <v>-78300000</v>
      </c>
      <c r="C112" s="36">
        <f t="shared" si="3"/>
        <v>-1.3786725668394394E-3</v>
      </c>
      <c r="D112" s="36">
        <f t="shared" si="5"/>
        <v>0.98501488895183487</v>
      </c>
      <c r="E112" s="37">
        <v>107</v>
      </c>
      <c r="F112" s="154">
        <f t="shared" si="4"/>
        <v>0.24208144796380091</v>
      </c>
      <c r="G112" s="38"/>
    </row>
    <row r="113" spans="2:7" x14ac:dyDescent="0.25">
      <c r="B113" s="153">
        <v>-77200000</v>
      </c>
      <c r="C113" s="36">
        <f t="shared" si="3"/>
        <v>-1.359304242145654E-3</v>
      </c>
      <c r="D113" s="36">
        <f t="shared" si="5"/>
        <v>0.98637419319398056</v>
      </c>
      <c r="E113" s="37">
        <v>108</v>
      </c>
      <c r="F113" s="154">
        <f t="shared" si="4"/>
        <v>0.24434389140271492</v>
      </c>
      <c r="G113" s="38"/>
    </row>
    <row r="114" spans="2:7" x14ac:dyDescent="0.25">
      <c r="B114" s="153">
        <v>-76100000</v>
      </c>
      <c r="C114" s="36">
        <f t="shared" si="3"/>
        <v>-1.3399359174518688E-3</v>
      </c>
      <c r="D114" s="36">
        <f t="shared" si="5"/>
        <v>0.98771412911143242</v>
      </c>
      <c r="E114" s="37">
        <v>109</v>
      </c>
      <c r="F114" s="154">
        <f t="shared" si="4"/>
        <v>0.24660633484162897</v>
      </c>
      <c r="G114" s="38"/>
    </row>
    <row r="115" spans="2:7" x14ac:dyDescent="0.25">
      <c r="B115" s="153">
        <v>-75700000</v>
      </c>
      <c r="C115" s="36">
        <f t="shared" si="3"/>
        <v>-1.3328928902904924E-3</v>
      </c>
      <c r="D115" s="36">
        <f t="shared" si="5"/>
        <v>0.9890470220017229</v>
      </c>
      <c r="E115" s="37">
        <v>110</v>
      </c>
      <c r="F115" s="154">
        <f t="shared" si="4"/>
        <v>0.24886877828054299</v>
      </c>
      <c r="G115" s="38"/>
    </row>
    <row r="116" spans="2:7" x14ac:dyDescent="0.25">
      <c r="B116" s="153">
        <v>-69200000</v>
      </c>
      <c r="C116" s="36">
        <f t="shared" si="3"/>
        <v>-1.2184436989181252E-3</v>
      </c>
      <c r="D116" s="36">
        <f t="shared" si="5"/>
        <v>0.990265465700641</v>
      </c>
      <c r="E116" s="37">
        <v>111</v>
      </c>
      <c r="F116" s="154">
        <f t="shared" si="4"/>
        <v>0.25113122171945701</v>
      </c>
      <c r="G116" s="38"/>
    </row>
    <row r="117" spans="2:7" x14ac:dyDescent="0.25">
      <c r="B117" s="153">
        <v>-68500000</v>
      </c>
      <c r="C117" s="36">
        <f t="shared" si="3"/>
        <v>-1.2061184013857163E-3</v>
      </c>
      <c r="D117" s="36">
        <f t="shared" si="5"/>
        <v>0.99147158410202674</v>
      </c>
      <c r="E117" s="37">
        <v>112</v>
      </c>
      <c r="F117" s="154">
        <f t="shared" si="4"/>
        <v>0.25339366515837103</v>
      </c>
      <c r="G117" s="38"/>
    </row>
    <row r="118" spans="2:7" x14ac:dyDescent="0.25">
      <c r="B118" s="153">
        <v>-67500000</v>
      </c>
      <c r="C118" s="36">
        <f t="shared" si="3"/>
        <v>-1.1885108334822752E-3</v>
      </c>
      <c r="D118" s="36">
        <f t="shared" si="5"/>
        <v>0.992660094935509</v>
      </c>
      <c r="E118" s="37">
        <v>113</v>
      </c>
      <c r="F118" s="154">
        <f t="shared" si="4"/>
        <v>0.25565610859728505</v>
      </c>
      <c r="G118" s="38"/>
    </row>
    <row r="119" spans="2:7" x14ac:dyDescent="0.25">
      <c r="B119" s="153">
        <v>-67100000</v>
      </c>
      <c r="C119" s="36">
        <f t="shared" si="3"/>
        <v>-1.1814678063208988E-3</v>
      </c>
      <c r="D119" s="36">
        <f t="shared" si="5"/>
        <v>0.99384156274182989</v>
      </c>
      <c r="E119" s="37">
        <v>114</v>
      </c>
      <c r="F119" s="154">
        <f t="shared" si="4"/>
        <v>0.25791855203619912</v>
      </c>
      <c r="G119" s="38"/>
    </row>
    <row r="120" spans="2:7" x14ac:dyDescent="0.25">
      <c r="B120" s="153">
        <v>-67100000</v>
      </c>
      <c r="C120" s="36">
        <f t="shared" si="3"/>
        <v>-1.1814678063208988E-3</v>
      </c>
      <c r="D120" s="36">
        <f t="shared" si="5"/>
        <v>0.99502303054815078</v>
      </c>
      <c r="E120" s="37">
        <v>115</v>
      </c>
      <c r="F120" s="154">
        <f t="shared" si="4"/>
        <v>0.26018099547511314</v>
      </c>
      <c r="G120" s="38"/>
    </row>
    <row r="121" spans="2:7" x14ac:dyDescent="0.25">
      <c r="B121" s="153">
        <v>-66600000</v>
      </c>
      <c r="C121" s="36">
        <f t="shared" si="3"/>
        <v>-1.1726640223691783E-3</v>
      </c>
      <c r="D121" s="36">
        <f t="shared" si="5"/>
        <v>0.99619569457051993</v>
      </c>
      <c r="E121" s="37">
        <v>116</v>
      </c>
      <c r="F121" s="154">
        <f t="shared" si="4"/>
        <v>0.26244343891402716</v>
      </c>
      <c r="G121" s="38"/>
    </row>
    <row r="122" spans="2:7" x14ac:dyDescent="0.25">
      <c r="B122" s="153">
        <v>-66000000</v>
      </c>
      <c r="C122" s="36">
        <f t="shared" si="3"/>
        <v>-1.1620994816271136E-3</v>
      </c>
      <c r="D122" s="36">
        <f t="shared" si="5"/>
        <v>0.99735779405214708</v>
      </c>
      <c r="E122" s="37">
        <v>117</v>
      </c>
      <c r="F122" s="154">
        <f t="shared" si="4"/>
        <v>0.26470588235294118</v>
      </c>
      <c r="G122" s="38"/>
    </row>
    <row r="123" spans="2:7" x14ac:dyDescent="0.25">
      <c r="B123" s="153">
        <v>-65300000</v>
      </c>
      <c r="C123" s="36">
        <f t="shared" si="3"/>
        <v>-1.1497741840947049E-3</v>
      </c>
      <c r="D123" s="36">
        <f t="shared" si="5"/>
        <v>0.99850756823624176</v>
      </c>
      <c r="E123" s="37">
        <v>118</v>
      </c>
      <c r="F123" s="154">
        <f t="shared" si="4"/>
        <v>0.2669683257918552</v>
      </c>
      <c r="G123" s="38"/>
    </row>
    <row r="124" spans="2:7" x14ac:dyDescent="0.25">
      <c r="B124" s="153">
        <v>-64400000</v>
      </c>
      <c r="C124" s="36">
        <f t="shared" si="3"/>
        <v>-1.1339273729816079E-3</v>
      </c>
      <c r="D124" s="36">
        <f t="shared" si="5"/>
        <v>0.99964149560922333</v>
      </c>
      <c r="E124" s="37">
        <v>119</v>
      </c>
      <c r="F124" s="154">
        <f t="shared" si="4"/>
        <v>0.26923076923076922</v>
      </c>
      <c r="G124" s="38"/>
    </row>
    <row r="125" spans="2:7" x14ac:dyDescent="0.25">
      <c r="B125" s="153">
        <v>-63500000</v>
      </c>
      <c r="C125" s="36">
        <f t="shared" si="3"/>
        <v>-1.1180805618685107E-3</v>
      </c>
      <c r="D125" s="36">
        <f t="shared" si="5"/>
        <v>1.0007595761710919</v>
      </c>
      <c r="E125" s="37">
        <v>120</v>
      </c>
      <c r="F125" s="154">
        <f t="shared" si="4"/>
        <v>0.27149321266968324</v>
      </c>
      <c r="G125" s="38"/>
    </row>
    <row r="126" spans="2:7" x14ac:dyDescent="0.25">
      <c r="B126" s="153">
        <v>-63000000</v>
      </c>
      <c r="C126" s="36">
        <f t="shared" si="3"/>
        <v>-1.1092767779167902E-3</v>
      </c>
      <c r="D126" s="36">
        <f t="shared" si="5"/>
        <v>1.0018688529490087</v>
      </c>
      <c r="E126" s="37">
        <v>121</v>
      </c>
      <c r="F126" s="154">
        <f t="shared" si="4"/>
        <v>0.27375565610859731</v>
      </c>
      <c r="G126" s="38"/>
    </row>
    <row r="127" spans="2:7" x14ac:dyDescent="0.25">
      <c r="B127" s="153">
        <v>-62600000</v>
      </c>
      <c r="C127" s="36">
        <f t="shared" si="3"/>
        <v>-1.1022337507554138E-3</v>
      </c>
      <c r="D127" s="36">
        <f t="shared" si="5"/>
        <v>1.0029710866997641</v>
      </c>
      <c r="E127" s="37">
        <v>122</v>
      </c>
      <c r="F127" s="154">
        <f t="shared" si="4"/>
        <v>0.27601809954751133</v>
      </c>
      <c r="G127" s="38"/>
    </row>
    <row r="128" spans="2:7" x14ac:dyDescent="0.25">
      <c r="B128" s="153">
        <v>-61100000</v>
      </c>
      <c r="C128" s="36">
        <f t="shared" si="3"/>
        <v>-1.0758223989002522E-3</v>
      </c>
      <c r="D128" s="36">
        <f t="shared" si="5"/>
        <v>1.0040469090986643</v>
      </c>
      <c r="E128" s="37">
        <v>123</v>
      </c>
      <c r="F128" s="154">
        <f t="shared" si="4"/>
        <v>0.27828054298642535</v>
      </c>
      <c r="G128" s="38"/>
    </row>
    <row r="129" spans="2:7" x14ac:dyDescent="0.25">
      <c r="B129" s="153">
        <v>-60900000</v>
      </c>
      <c r="C129" s="36">
        <f t="shared" si="3"/>
        <v>-1.072300885319564E-3</v>
      </c>
      <c r="D129" s="36">
        <f t="shared" si="5"/>
        <v>1.0051192099839839</v>
      </c>
      <c r="E129" s="37">
        <v>124</v>
      </c>
      <c r="F129" s="154">
        <f t="shared" si="4"/>
        <v>0.28054298642533937</v>
      </c>
      <c r="G129" s="38"/>
    </row>
    <row r="130" spans="2:7" x14ac:dyDescent="0.25">
      <c r="B130" s="153">
        <v>-60600000</v>
      </c>
      <c r="C130" s="36">
        <f t="shared" si="3"/>
        <v>-1.0670186149485316E-3</v>
      </c>
      <c r="D130" s="36">
        <f t="shared" si="5"/>
        <v>1.0061862285989325</v>
      </c>
      <c r="E130" s="37">
        <v>125</v>
      </c>
      <c r="F130" s="154">
        <f t="shared" si="4"/>
        <v>0.28280542986425339</v>
      </c>
      <c r="G130" s="38"/>
    </row>
    <row r="131" spans="2:7" x14ac:dyDescent="0.25">
      <c r="B131" s="153">
        <v>-59100000</v>
      </c>
      <c r="C131" s="36">
        <f t="shared" si="3"/>
        <v>-1.0406072630933698E-3</v>
      </c>
      <c r="D131" s="36">
        <f t="shared" si="5"/>
        <v>1.0072268358620258</v>
      </c>
      <c r="E131" s="37">
        <v>126</v>
      </c>
      <c r="F131" s="154">
        <f t="shared" si="4"/>
        <v>0.28506787330316741</v>
      </c>
      <c r="G131" s="38"/>
    </row>
    <row r="132" spans="2:7" x14ac:dyDescent="0.25">
      <c r="B132" s="153">
        <v>-57800000</v>
      </c>
      <c r="C132" s="36">
        <f t="shared" si="3"/>
        <v>-1.0177174248188964E-3</v>
      </c>
      <c r="D132" s="36">
        <f t="shared" si="5"/>
        <v>1.0082445532868447</v>
      </c>
      <c r="E132" s="37">
        <v>127</v>
      </c>
      <c r="F132" s="154">
        <f t="shared" si="4"/>
        <v>0.28733031674208143</v>
      </c>
      <c r="G132" s="38"/>
    </row>
    <row r="133" spans="2:7" x14ac:dyDescent="0.25">
      <c r="B133" s="153">
        <v>-57400000</v>
      </c>
      <c r="C133" s="36">
        <f t="shared" si="3"/>
        <v>-1.01067439765752E-3</v>
      </c>
      <c r="D133" s="36">
        <f t="shared" si="5"/>
        <v>1.0092552276845022</v>
      </c>
      <c r="E133" s="37">
        <v>128</v>
      </c>
      <c r="F133" s="154">
        <f t="shared" si="4"/>
        <v>0.2895927601809955</v>
      </c>
      <c r="G133" s="38"/>
    </row>
    <row r="134" spans="2:7" x14ac:dyDescent="0.25">
      <c r="B134" s="153">
        <v>-57100000</v>
      </c>
      <c r="C134" s="36">
        <f t="shared" si="3"/>
        <v>-1.0053921272864877E-3</v>
      </c>
      <c r="D134" s="36">
        <f t="shared" si="5"/>
        <v>1.0102606198117887</v>
      </c>
      <c r="E134" s="37">
        <v>129</v>
      </c>
      <c r="F134" s="154">
        <f t="shared" si="4"/>
        <v>0.29185520361990952</v>
      </c>
      <c r="G134" s="38"/>
    </row>
    <row r="135" spans="2:7" x14ac:dyDescent="0.25">
      <c r="B135" s="153">
        <v>-56400000</v>
      </c>
      <c r="C135" s="36">
        <f t="shared" ref="C135:C198" si="6">-B135/SUM($B$6:$B$447)</f>
        <v>-9.9306682975407894E-4</v>
      </c>
      <c r="D135" s="36">
        <f t="shared" si="5"/>
        <v>1.0112536866415427</v>
      </c>
      <c r="E135" s="37">
        <v>130</v>
      </c>
      <c r="F135" s="154">
        <f t="shared" ref="F135:F198" si="7">+E135/$E$447</f>
        <v>0.29411764705882354</v>
      </c>
      <c r="G135" s="38"/>
    </row>
    <row r="136" spans="2:7" x14ac:dyDescent="0.25">
      <c r="B136" s="153">
        <v>-56400000</v>
      </c>
      <c r="C136" s="36">
        <f t="shared" si="6"/>
        <v>-9.9306682975407894E-4</v>
      </c>
      <c r="D136" s="36">
        <f t="shared" si="5"/>
        <v>1.0122467534712967</v>
      </c>
      <c r="E136" s="37">
        <v>131</v>
      </c>
      <c r="F136" s="154">
        <f t="shared" si="7"/>
        <v>0.29638009049773756</v>
      </c>
      <c r="G136" s="38"/>
    </row>
    <row r="137" spans="2:7" x14ac:dyDescent="0.25">
      <c r="B137" s="153">
        <v>-55100000</v>
      </c>
      <c r="C137" s="36">
        <f t="shared" si="6"/>
        <v>-9.7017699147960545E-4</v>
      </c>
      <c r="D137" s="36">
        <f t="shared" ref="D137:D200" si="8">-C137+D136</f>
        <v>1.0132169304627763</v>
      </c>
      <c r="E137" s="37">
        <v>132</v>
      </c>
      <c r="F137" s="154">
        <f t="shared" si="7"/>
        <v>0.29864253393665158</v>
      </c>
      <c r="G137" s="38"/>
    </row>
    <row r="138" spans="2:7" x14ac:dyDescent="0.25">
      <c r="B138" s="153">
        <v>-54900000</v>
      </c>
      <c r="C138" s="36">
        <f t="shared" si="6"/>
        <v>-9.6665547789891724E-4</v>
      </c>
      <c r="D138" s="36">
        <f t="shared" si="8"/>
        <v>1.0141835859406751</v>
      </c>
      <c r="E138" s="37">
        <v>133</v>
      </c>
      <c r="F138" s="154">
        <f t="shared" si="7"/>
        <v>0.3009049773755656</v>
      </c>
      <c r="G138" s="38"/>
    </row>
    <row r="139" spans="2:7" x14ac:dyDescent="0.25">
      <c r="B139" s="153">
        <v>-53400000</v>
      </c>
      <c r="C139" s="36">
        <f t="shared" si="6"/>
        <v>-9.4024412604375553E-4</v>
      </c>
      <c r="D139" s="36">
        <f t="shared" si="8"/>
        <v>1.0151238300667189</v>
      </c>
      <c r="E139" s="37">
        <v>134</v>
      </c>
      <c r="F139" s="154">
        <f t="shared" si="7"/>
        <v>0.30316742081447962</v>
      </c>
      <c r="G139" s="38"/>
    </row>
    <row r="140" spans="2:7" x14ac:dyDescent="0.25">
      <c r="B140" s="153">
        <v>-52800000</v>
      </c>
      <c r="C140" s="36">
        <f t="shared" si="6"/>
        <v>-9.2967958530169089E-4</v>
      </c>
      <c r="D140" s="36">
        <f t="shared" si="8"/>
        <v>1.0160535096520207</v>
      </c>
      <c r="E140" s="37">
        <v>135</v>
      </c>
      <c r="F140" s="154">
        <f t="shared" si="7"/>
        <v>0.30542986425339369</v>
      </c>
      <c r="G140" s="38"/>
    </row>
    <row r="141" spans="2:7" x14ac:dyDescent="0.25">
      <c r="B141" s="153">
        <v>-52200000</v>
      </c>
      <c r="C141" s="36">
        <f t="shared" si="6"/>
        <v>-9.1911504455962625E-4</v>
      </c>
      <c r="D141" s="36">
        <f t="shared" si="8"/>
        <v>1.0169726246965802</v>
      </c>
      <c r="E141" s="37">
        <v>136</v>
      </c>
      <c r="F141" s="154">
        <f t="shared" si="7"/>
        <v>0.30769230769230771</v>
      </c>
      <c r="G141" s="38"/>
    </row>
    <row r="142" spans="2:7" x14ac:dyDescent="0.25">
      <c r="B142" s="153">
        <v>-51600000</v>
      </c>
      <c r="C142" s="36">
        <f t="shared" si="6"/>
        <v>-9.085505038175615E-4</v>
      </c>
      <c r="D142" s="36">
        <f t="shared" si="8"/>
        <v>1.0178811752003978</v>
      </c>
      <c r="E142" s="37">
        <v>137</v>
      </c>
      <c r="F142" s="154">
        <f t="shared" si="7"/>
        <v>0.30995475113122173</v>
      </c>
      <c r="G142" s="38"/>
    </row>
    <row r="143" spans="2:7" x14ac:dyDescent="0.25">
      <c r="B143" s="153">
        <v>-51300000</v>
      </c>
      <c r="C143" s="36">
        <f t="shared" si="6"/>
        <v>-9.0326823344652918E-4</v>
      </c>
      <c r="D143" s="36">
        <f t="shared" si="8"/>
        <v>1.0187844434338442</v>
      </c>
      <c r="E143" s="37">
        <v>138</v>
      </c>
      <c r="F143" s="154">
        <f t="shared" si="7"/>
        <v>0.31221719457013575</v>
      </c>
      <c r="G143" s="38"/>
    </row>
    <row r="144" spans="2:7" x14ac:dyDescent="0.25">
      <c r="B144" s="153">
        <v>-51300000</v>
      </c>
      <c r="C144" s="36">
        <f t="shared" si="6"/>
        <v>-9.0326823344652918E-4</v>
      </c>
      <c r="D144" s="36">
        <f t="shared" si="8"/>
        <v>1.0196877116672907</v>
      </c>
      <c r="E144" s="37">
        <v>139</v>
      </c>
      <c r="F144" s="154">
        <f t="shared" si="7"/>
        <v>0.31447963800904977</v>
      </c>
      <c r="G144" s="38"/>
    </row>
    <row r="145" spans="2:7" x14ac:dyDescent="0.25">
      <c r="B145" s="153">
        <v>-50100000</v>
      </c>
      <c r="C145" s="36">
        <f t="shared" si="6"/>
        <v>-8.821391519623999E-4</v>
      </c>
      <c r="D145" s="36">
        <f t="shared" si="8"/>
        <v>1.0205698508192531</v>
      </c>
      <c r="E145" s="37">
        <v>140</v>
      </c>
      <c r="F145" s="154">
        <f t="shared" si="7"/>
        <v>0.31674208144796379</v>
      </c>
      <c r="G145" s="38"/>
    </row>
    <row r="146" spans="2:7" x14ac:dyDescent="0.25">
      <c r="B146" s="153">
        <v>-49200000</v>
      </c>
      <c r="C146" s="36">
        <f t="shared" si="6"/>
        <v>-8.6629234084930284E-4</v>
      </c>
      <c r="D146" s="36">
        <f t="shared" si="8"/>
        <v>1.0214361431601024</v>
      </c>
      <c r="E146" s="37">
        <v>141</v>
      </c>
      <c r="F146" s="154">
        <f t="shared" si="7"/>
        <v>0.3190045248868778</v>
      </c>
      <c r="G146" s="38"/>
    </row>
    <row r="147" spans="2:7" x14ac:dyDescent="0.25">
      <c r="B147" s="153">
        <v>-48300000</v>
      </c>
      <c r="C147" s="36">
        <f t="shared" si="6"/>
        <v>-8.5044552973620588E-4</v>
      </c>
      <c r="D147" s="36">
        <f t="shared" si="8"/>
        <v>1.0222865886898387</v>
      </c>
      <c r="E147" s="37">
        <v>142</v>
      </c>
      <c r="F147" s="154">
        <f t="shared" si="7"/>
        <v>0.32126696832579188</v>
      </c>
      <c r="G147" s="38"/>
    </row>
    <row r="148" spans="2:7" x14ac:dyDescent="0.25">
      <c r="B148" s="153">
        <v>-47900000</v>
      </c>
      <c r="C148" s="36">
        <f t="shared" si="6"/>
        <v>-8.4340250257482945E-4</v>
      </c>
      <c r="D148" s="36">
        <f t="shared" si="8"/>
        <v>1.0231299911924134</v>
      </c>
      <c r="E148" s="37">
        <v>143</v>
      </c>
      <c r="F148" s="154">
        <f t="shared" si="7"/>
        <v>0.3235294117647059</v>
      </c>
      <c r="G148" s="38"/>
    </row>
    <row r="149" spans="2:7" x14ac:dyDescent="0.25">
      <c r="B149" s="153">
        <v>-45500000</v>
      </c>
      <c r="C149" s="36">
        <f t="shared" si="6"/>
        <v>-8.0114433960657067E-4</v>
      </c>
      <c r="D149" s="36">
        <f t="shared" si="8"/>
        <v>1.02393113553202</v>
      </c>
      <c r="E149" s="37">
        <v>144</v>
      </c>
      <c r="F149" s="154">
        <f t="shared" si="7"/>
        <v>0.32579185520361992</v>
      </c>
      <c r="G149" s="38"/>
    </row>
    <row r="150" spans="2:7" x14ac:dyDescent="0.25">
      <c r="B150" s="153">
        <v>-45500000</v>
      </c>
      <c r="C150" s="36">
        <f t="shared" si="6"/>
        <v>-8.0114433960657067E-4</v>
      </c>
      <c r="D150" s="36">
        <f t="shared" si="8"/>
        <v>1.0247322798716265</v>
      </c>
      <c r="E150" s="37">
        <v>145</v>
      </c>
      <c r="F150" s="154">
        <f t="shared" si="7"/>
        <v>0.32805429864253394</v>
      </c>
      <c r="G150" s="38"/>
    </row>
    <row r="151" spans="2:7" x14ac:dyDescent="0.25">
      <c r="B151" s="153">
        <v>-45400000</v>
      </c>
      <c r="C151" s="36">
        <f t="shared" si="6"/>
        <v>-7.9938358281622657E-4</v>
      </c>
      <c r="D151" s="36">
        <f t="shared" si="8"/>
        <v>1.0255316634544427</v>
      </c>
      <c r="E151" s="37">
        <v>146</v>
      </c>
      <c r="F151" s="154">
        <f t="shared" si="7"/>
        <v>0.33031674208144796</v>
      </c>
      <c r="G151" s="38"/>
    </row>
    <row r="152" spans="2:7" x14ac:dyDescent="0.25">
      <c r="B152" s="153">
        <v>-45200000</v>
      </c>
      <c r="C152" s="36">
        <f t="shared" si="6"/>
        <v>-7.9586206923553835E-4</v>
      </c>
      <c r="D152" s="36">
        <f t="shared" si="8"/>
        <v>1.0263275255236781</v>
      </c>
      <c r="E152" s="37">
        <v>147</v>
      </c>
      <c r="F152" s="154">
        <f t="shared" si="7"/>
        <v>0.33257918552036198</v>
      </c>
      <c r="G152" s="38"/>
    </row>
    <row r="153" spans="2:7" x14ac:dyDescent="0.25">
      <c r="B153" s="153">
        <v>-44900000</v>
      </c>
      <c r="C153" s="36">
        <f t="shared" si="6"/>
        <v>-7.9057979886450603E-4</v>
      </c>
      <c r="D153" s="36">
        <f t="shared" si="8"/>
        <v>1.0271181053225427</v>
      </c>
      <c r="E153" s="37">
        <v>148</v>
      </c>
      <c r="F153" s="154">
        <f t="shared" si="7"/>
        <v>0.33484162895927599</v>
      </c>
      <c r="G153" s="38"/>
    </row>
    <row r="154" spans="2:7" x14ac:dyDescent="0.25">
      <c r="B154" s="153">
        <v>-44400000</v>
      </c>
      <c r="C154" s="36">
        <f t="shared" si="6"/>
        <v>-7.817760149127855E-4</v>
      </c>
      <c r="D154" s="36">
        <f t="shared" si="8"/>
        <v>1.0278998813374554</v>
      </c>
      <c r="E154" s="37">
        <v>149</v>
      </c>
      <c r="F154" s="154">
        <f t="shared" si="7"/>
        <v>0.33710407239819007</v>
      </c>
      <c r="G154" s="38"/>
    </row>
    <row r="155" spans="2:7" x14ac:dyDescent="0.25">
      <c r="B155" s="153">
        <v>-44300000</v>
      </c>
      <c r="C155" s="36">
        <f t="shared" si="6"/>
        <v>-7.800152581224414E-4</v>
      </c>
      <c r="D155" s="36">
        <f t="shared" si="8"/>
        <v>1.0286798965955779</v>
      </c>
      <c r="E155" s="37">
        <v>150</v>
      </c>
      <c r="F155" s="154">
        <f t="shared" si="7"/>
        <v>0.33936651583710409</v>
      </c>
      <c r="G155" s="38"/>
    </row>
    <row r="156" spans="2:7" x14ac:dyDescent="0.25">
      <c r="B156" s="153">
        <v>-44100000</v>
      </c>
      <c r="C156" s="36">
        <f t="shared" si="6"/>
        <v>-7.7649374454175318E-4</v>
      </c>
      <c r="D156" s="36">
        <f t="shared" si="8"/>
        <v>1.0294563903401197</v>
      </c>
      <c r="E156" s="37">
        <v>151</v>
      </c>
      <c r="F156" s="154">
        <f t="shared" si="7"/>
        <v>0.34162895927601811</v>
      </c>
      <c r="G156" s="38"/>
    </row>
    <row r="157" spans="2:7" x14ac:dyDescent="0.25">
      <c r="B157" s="153">
        <v>-43900000</v>
      </c>
      <c r="C157" s="36">
        <f t="shared" si="6"/>
        <v>-7.7297223096106497E-4</v>
      </c>
      <c r="D157" s="36">
        <f t="shared" si="8"/>
        <v>1.0302293625710808</v>
      </c>
      <c r="E157" s="37">
        <v>152</v>
      </c>
      <c r="F157" s="154">
        <f t="shared" si="7"/>
        <v>0.34389140271493213</v>
      </c>
      <c r="G157" s="38"/>
    </row>
    <row r="158" spans="2:7" x14ac:dyDescent="0.25">
      <c r="B158" s="153">
        <v>-43800000</v>
      </c>
      <c r="C158" s="36">
        <f t="shared" si="6"/>
        <v>-7.7121147417072086E-4</v>
      </c>
      <c r="D158" s="36">
        <f t="shared" si="8"/>
        <v>1.0310005740452515</v>
      </c>
      <c r="E158" s="37">
        <v>153</v>
      </c>
      <c r="F158" s="154">
        <f t="shared" si="7"/>
        <v>0.34615384615384615</v>
      </c>
      <c r="G158" s="38"/>
    </row>
    <row r="159" spans="2:7" x14ac:dyDescent="0.25">
      <c r="B159" s="153">
        <v>-43500000</v>
      </c>
      <c r="C159" s="36">
        <f t="shared" si="6"/>
        <v>-7.6592920379968854E-4</v>
      </c>
      <c r="D159" s="36">
        <f t="shared" si="8"/>
        <v>1.0317665032490511</v>
      </c>
      <c r="E159" s="37">
        <v>154</v>
      </c>
      <c r="F159" s="154">
        <f t="shared" si="7"/>
        <v>0.34841628959276016</v>
      </c>
      <c r="G159" s="38"/>
    </row>
    <row r="160" spans="2:7" x14ac:dyDescent="0.25">
      <c r="B160" s="153">
        <v>-43500000</v>
      </c>
      <c r="C160" s="36">
        <f t="shared" si="6"/>
        <v>-7.6592920379968854E-4</v>
      </c>
      <c r="D160" s="36">
        <f t="shared" si="8"/>
        <v>1.0325324324528506</v>
      </c>
      <c r="E160" s="37">
        <v>155</v>
      </c>
      <c r="F160" s="154">
        <f t="shared" si="7"/>
        <v>0.35067873303167418</v>
      </c>
      <c r="G160" s="38"/>
    </row>
    <row r="161" spans="2:7" x14ac:dyDescent="0.25">
      <c r="B161" s="153">
        <v>-43100000</v>
      </c>
      <c r="C161" s="36">
        <f t="shared" si="6"/>
        <v>-7.5888617663831201E-4</v>
      </c>
      <c r="D161" s="36">
        <f t="shared" si="8"/>
        <v>1.033291318629489</v>
      </c>
      <c r="E161" s="37">
        <v>156</v>
      </c>
      <c r="F161" s="154">
        <f t="shared" si="7"/>
        <v>0.35294117647058826</v>
      </c>
      <c r="G161" s="38"/>
    </row>
    <row r="162" spans="2:7" x14ac:dyDescent="0.25">
      <c r="B162" s="153">
        <v>-43000000</v>
      </c>
      <c r="C162" s="36">
        <f t="shared" si="6"/>
        <v>-7.571254198479679E-4</v>
      </c>
      <c r="D162" s="36">
        <f t="shared" si="8"/>
        <v>1.0340484440493369</v>
      </c>
      <c r="E162" s="37">
        <v>157</v>
      </c>
      <c r="F162" s="154">
        <f t="shared" si="7"/>
        <v>0.35520361990950228</v>
      </c>
      <c r="G162" s="38"/>
    </row>
    <row r="163" spans="2:7" x14ac:dyDescent="0.25">
      <c r="B163" s="153">
        <v>-42200000</v>
      </c>
      <c r="C163" s="36">
        <f t="shared" si="6"/>
        <v>-7.4303936552521505E-4</v>
      </c>
      <c r="D163" s="36">
        <f t="shared" si="8"/>
        <v>1.0347914834148622</v>
      </c>
      <c r="E163" s="37">
        <v>158</v>
      </c>
      <c r="F163" s="154">
        <f t="shared" si="7"/>
        <v>0.3574660633484163</v>
      </c>
      <c r="G163" s="38"/>
    </row>
    <row r="164" spans="2:7" x14ac:dyDescent="0.25">
      <c r="B164" s="153">
        <v>-42100000</v>
      </c>
      <c r="C164" s="36">
        <f t="shared" si="6"/>
        <v>-7.4127860873487094E-4</v>
      </c>
      <c r="D164" s="36">
        <f t="shared" si="8"/>
        <v>1.035532762023597</v>
      </c>
      <c r="E164" s="37">
        <v>159</v>
      </c>
      <c r="F164" s="154">
        <f t="shared" si="7"/>
        <v>0.35972850678733032</v>
      </c>
      <c r="G164" s="38"/>
    </row>
    <row r="165" spans="2:7" x14ac:dyDescent="0.25">
      <c r="B165" s="153">
        <v>-41300000</v>
      </c>
      <c r="C165" s="36">
        <f t="shared" si="6"/>
        <v>-7.2719255441211809E-4</v>
      </c>
      <c r="D165" s="36">
        <f t="shared" si="8"/>
        <v>1.0362599545780091</v>
      </c>
      <c r="E165" s="37">
        <v>160</v>
      </c>
      <c r="F165" s="154">
        <f t="shared" si="7"/>
        <v>0.36199095022624433</v>
      </c>
      <c r="G165" s="38"/>
    </row>
    <row r="166" spans="2:7" x14ac:dyDescent="0.25">
      <c r="B166" s="153">
        <v>-41000000</v>
      </c>
      <c r="C166" s="36">
        <f t="shared" si="6"/>
        <v>-7.2191028404108566E-4</v>
      </c>
      <c r="D166" s="36">
        <f t="shared" si="8"/>
        <v>1.0369818648620501</v>
      </c>
      <c r="E166" s="37">
        <v>161</v>
      </c>
      <c r="F166" s="154">
        <f t="shared" si="7"/>
        <v>0.36425339366515835</v>
      </c>
      <c r="G166" s="38"/>
    </row>
    <row r="167" spans="2:7" x14ac:dyDescent="0.25">
      <c r="B167" s="153">
        <v>-40700000</v>
      </c>
      <c r="C167" s="36">
        <f t="shared" si="6"/>
        <v>-7.1662801367005334E-4</v>
      </c>
      <c r="D167" s="36">
        <f t="shared" si="8"/>
        <v>1.0376984928757202</v>
      </c>
      <c r="E167" s="37">
        <v>162</v>
      </c>
      <c r="F167" s="154">
        <f t="shared" si="7"/>
        <v>0.36651583710407237</v>
      </c>
      <c r="G167" s="38"/>
    </row>
    <row r="168" spans="2:7" x14ac:dyDescent="0.25">
      <c r="B168" s="153">
        <v>-40500000</v>
      </c>
      <c r="C168" s="36">
        <f t="shared" si="6"/>
        <v>-7.1310650008936513E-4</v>
      </c>
      <c r="D168" s="36">
        <f t="shared" si="8"/>
        <v>1.0384115993758096</v>
      </c>
      <c r="E168" s="37">
        <v>163</v>
      </c>
      <c r="F168" s="154">
        <f t="shared" si="7"/>
        <v>0.36877828054298645</v>
      </c>
      <c r="G168" s="38"/>
    </row>
    <row r="169" spans="2:7" x14ac:dyDescent="0.25">
      <c r="B169" s="153">
        <v>-40500000</v>
      </c>
      <c r="C169" s="36">
        <f t="shared" si="6"/>
        <v>-7.1310650008936513E-4</v>
      </c>
      <c r="D169" s="36">
        <f t="shared" si="8"/>
        <v>1.039124705875899</v>
      </c>
      <c r="E169" s="37">
        <v>164</v>
      </c>
      <c r="F169" s="154">
        <f t="shared" si="7"/>
        <v>0.37104072398190047</v>
      </c>
      <c r="G169" s="38"/>
    </row>
    <row r="170" spans="2:7" x14ac:dyDescent="0.25">
      <c r="B170" s="153">
        <v>-39500000</v>
      </c>
      <c r="C170" s="36">
        <f t="shared" si="6"/>
        <v>-6.9549893218592406E-4</v>
      </c>
      <c r="D170" s="36">
        <f t="shared" si="8"/>
        <v>1.0398202048080849</v>
      </c>
      <c r="E170" s="37">
        <v>165</v>
      </c>
      <c r="F170" s="154">
        <f t="shared" si="7"/>
        <v>0.37330316742081449</v>
      </c>
      <c r="G170" s="38"/>
    </row>
    <row r="171" spans="2:7" x14ac:dyDescent="0.25">
      <c r="B171" s="153">
        <v>-37800000</v>
      </c>
      <c r="C171" s="36">
        <f t="shared" si="6"/>
        <v>-6.6556606675007414E-4</v>
      </c>
      <c r="D171" s="36">
        <f t="shared" si="8"/>
        <v>1.040485770874835</v>
      </c>
      <c r="E171" s="37">
        <v>166</v>
      </c>
      <c r="F171" s="154">
        <f t="shared" si="7"/>
        <v>0.3755656108597285</v>
      </c>
      <c r="G171" s="38"/>
    </row>
    <row r="172" spans="2:7" x14ac:dyDescent="0.25">
      <c r="B172" s="153">
        <v>-37600000</v>
      </c>
      <c r="C172" s="36">
        <f t="shared" si="6"/>
        <v>-6.6204455316938593E-4</v>
      </c>
      <c r="D172" s="36">
        <f t="shared" si="8"/>
        <v>1.0411478154280043</v>
      </c>
      <c r="E172" s="37">
        <v>167</v>
      </c>
      <c r="F172" s="154">
        <f t="shared" si="7"/>
        <v>0.37782805429864252</v>
      </c>
      <c r="G172" s="38"/>
    </row>
    <row r="173" spans="2:7" x14ac:dyDescent="0.25">
      <c r="B173" s="153">
        <v>-37200000</v>
      </c>
      <c r="C173" s="36">
        <f t="shared" si="6"/>
        <v>-6.550015260080095E-4</v>
      </c>
      <c r="D173" s="36">
        <f t="shared" si="8"/>
        <v>1.0418028169540123</v>
      </c>
      <c r="E173" s="37">
        <v>168</v>
      </c>
      <c r="F173" s="154">
        <f t="shared" si="7"/>
        <v>0.38009049773755654</v>
      </c>
      <c r="G173" s="38"/>
    </row>
    <row r="174" spans="2:7" x14ac:dyDescent="0.25">
      <c r="B174" s="153">
        <v>-36900000</v>
      </c>
      <c r="C174" s="36">
        <f t="shared" si="6"/>
        <v>-6.4971925563697718E-4</v>
      </c>
      <c r="D174" s="36">
        <f t="shared" si="8"/>
        <v>1.0424525362096493</v>
      </c>
      <c r="E174" s="37">
        <v>169</v>
      </c>
      <c r="F174" s="154">
        <f t="shared" si="7"/>
        <v>0.38235294117647056</v>
      </c>
      <c r="G174" s="38"/>
    </row>
    <row r="175" spans="2:7" x14ac:dyDescent="0.25">
      <c r="B175" s="153">
        <v>-36900000</v>
      </c>
      <c r="C175" s="36">
        <f t="shared" si="6"/>
        <v>-6.4971925563697718E-4</v>
      </c>
      <c r="D175" s="36">
        <f t="shared" si="8"/>
        <v>1.0431022554652862</v>
      </c>
      <c r="E175" s="37">
        <v>170</v>
      </c>
      <c r="F175" s="154">
        <f t="shared" si="7"/>
        <v>0.38461538461538464</v>
      </c>
      <c r="G175" s="38"/>
    </row>
    <row r="176" spans="2:7" x14ac:dyDescent="0.25">
      <c r="B176" s="153">
        <v>-36900000</v>
      </c>
      <c r="C176" s="36">
        <f t="shared" si="6"/>
        <v>-6.4971925563697718E-4</v>
      </c>
      <c r="D176" s="36">
        <f t="shared" si="8"/>
        <v>1.0437519747209232</v>
      </c>
      <c r="E176" s="37">
        <v>171</v>
      </c>
      <c r="F176" s="154">
        <f t="shared" si="7"/>
        <v>0.38687782805429866</v>
      </c>
      <c r="G176" s="38"/>
    </row>
    <row r="177" spans="2:7" x14ac:dyDescent="0.25">
      <c r="B177" s="153">
        <v>-36700000</v>
      </c>
      <c r="C177" s="36">
        <f t="shared" si="6"/>
        <v>-6.4619774205628897E-4</v>
      </c>
      <c r="D177" s="36">
        <f t="shared" si="8"/>
        <v>1.0443981724629794</v>
      </c>
      <c r="E177" s="37">
        <v>172</v>
      </c>
      <c r="F177" s="154">
        <f t="shared" si="7"/>
        <v>0.38914027149321267</v>
      </c>
      <c r="G177" s="38"/>
    </row>
    <row r="178" spans="2:7" x14ac:dyDescent="0.25">
      <c r="B178" s="153">
        <v>-36600000</v>
      </c>
      <c r="C178" s="36">
        <f t="shared" si="6"/>
        <v>-6.4443698526594475E-4</v>
      </c>
      <c r="D178" s="36">
        <f t="shared" si="8"/>
        <v>1.0450426094482452</v>
      </c>
      <c r="E178" s="37">
        <v>173</v>
      </c>
      <c r="F178" s="154">
        <f t="shared" si="7"/>
        <v>0.39140271493212669</v>
      </c>
      <c r="G178" s="38"/>
    </row>
    <row r="179" spans="2:7" x14ac:dyDescent="0.25">
      <c r="B179" s="153">
        <v>-36500000</v>
      </c>
      <c r="C179" s="36">
        <f t="shared" si="6"/>
        <v>-6.4267622847560065E-4</v>
      </c>
      <c r="D179" s="36">
        <f t="shared" si="8"/>
        <v>1.0456852856767209</v>
      </c>
      <c r="E179" s="37">
        <v>174</v>
      </c>
      <c r="F179" s="154">
        <f t="shared" si="7"/>
        <v>0.39366515837104071</v>
      </c>
      <c r="G179" s="38"/>
    </row>
    <row r="180" spans="2:7" x14ac:dyDescent="0.25">
      <c r="B180" s="153">
        <v>-35900000</v>
      </c>
      <c r="C180" s="36">
        <f t="shared" si="6"/>
        <v>-6.3211168773353601E-4</v>
      </c>
      <c r="D180" s="36">
        <f t="shared" si="8"/>
        <v>1.0463173973644544</v>
      </c>
      <c r="E180" s="37">
        <v>175</v>
      </c>
      <c r="F180" s="154">
        <f t="shared" si="7"/>
        <v>0.39592760180995473</v>
      </c>
      <c r="G180" s="38"/>
    </row>
    <row r="181" spans="2:7" x14ac:dyDescent="0.25">
      <c r="B181" s="153">
        <v>-35400000</v>
      </c>
      <c r="C181" s="36">
        <f t="shared" si="6"/>
        <v>-6.2330790378181547E-4</v>
      </c>
      <c r="D181" s="36">
        <f t="shared" si="8"/>
        <v>1.0469407052682362</v>
      </c>
      <c r="E181" s="37">
        <v>176</v>
      </c>
      <c r="F181" s="154">
        <f t="shared" si="7"/>
        <v>0.39819004524886875</v>
      </c>
      <c r="G181" s="38"/>
    </row>
    <row r="182" spans="2:7" x14ac:dyDescent="0.25">
      <c r="B182" s="153">
        <v>-35300000</v>
      </c>
      <c r="C182" s="36">
        <f t="shared" si="6"/>
        <v>-6.2154714699147137E-4</v>
      </c>
      <c r="D182" s="36">
        <f t="shared" si="8"/>
        <v>1.0475622524152277</v>
      </c>
      <c r="E182" s="37">
        <v>177</v>
      </c>
      <c r="F182" s="154">
        <f t="shared" si="7"/>
        <v>0.40045248868778283</v>
      </c>
      <c r="G182" s="38"/>
    </row>
    <row r="183" spans="2:7" x14ac:dyDescent="0.25">
      <c r="B183" s="153">
        <v>-35200000</v>
      </c>
      <c r="C183" s="36">
        <f t="shared" si="6"/>
        <v>-6.1978639020112726E-4</v>
      </c>
      <c r="D183" s="36">
        <f t="shared" si="8"/>
        <v>1.0481820388054288</v>
      </c>
      <c r="E183" s="37">
        <v>178</v>
      </c>
      <c r="F183" s="154">
        <f t="shared" si="7"/>
        <v>0.40271493212669685</v>
      </c>
      <c r="G183" s="38"/>
    </row>
    <row r="184" spans="2:7" x14ac:dyDescent="0.25">
      <c r="B184" s="153">
        <v>-33200000</v>
      </c>
      <c r="C184" s="36">
        <f t="shared" si="6"/>
        <v>-5.8457125439424502E-4</v>
      </c>
      <c r="D184" s="36">
        <f t="shared" si="8"/>
        <v>1.048766610059823</v>
      </c>
      <c r="E184" s="37">
        <v>179</v>
      </c>
      <c r="F184" s="154">
        <f t="shared" si="7"/>
        <v>0.40497737556561086</v>
      </c>
      <c r="G184" s="38"/>
    </row>
    <row r="185" spans="2:7" x14ac:dyDescent="0.25">
      <c r="B185" s="153">
        <v>-33100000</v>
      </c>
      <c r="C185" s="36">
        <f t="shared" si="6"/>
        <v>-5.8281049760390091E-4</v>
      </c>
      <c r="D185" s="36">
        <f t="shared" si="8"/>
        <v>1.049349420557427</v>
      </c>
      <c r="E185" s="37">
        <v>180</v>
      </c>
      <c r="F185" s="154">
        <f t="shared" si="7"/>
        <v>0.40723981900452488</v>
      </c>
      <c r="G185" s="38"/>
    </row>
    <row r="186" spans="2:7" x14ac:dyDescent="0.25">
      <c r="B186" s="153">
        <v>-32800000</v>
      </c>
      <c r="C186" s="36">
        <f t="shared" si="6"/>
        <v>-5.7752822723286859E-4</v>
      </c>
      <c r="D186" s="36">
        <f t="shared" si="8"/>
        <v>1.0499269487846599</v>
      </c>
      <c r="E186" s="37">
        <v>181</v>
      </c>
      <c r="F186" s="154">
        <f t="shared" si="7"/>
        <v>0.4095022624434389</v>
      </c>
      <c r="G186" s="38"/>
    </row>
    <row r="187" spans="2:7" x14ac:dyDescent="0.25">
      <c r="B187" s="153">
        <v>-32000000</v>
      </c>
      <c r="C187" s="36">
        <f t="shared" si="6"/>
        <v>-5.6344217291011563E-4</v>
      </c>
      <c r="D187" s="36">
        <f t="shared" si="8"/>
        <v>1.05049039095757</v>
      </c>
      <c r="E187" s="37">
        <v>182</v>
      </c>
      <c r="F187" s="154">
        <f t="shared" si="7"/>
        <v>0.41176470588235292</v>
      </c>
      <c r="G187" s="38"/>
    </row>
    <row r="188" spans="2:7" x14ac:dyDescent="0.25">
      <c r="B188" s="153">
        <v>-31400000</v>
      </c>
      <c r="C188" s="36">
        <f t="shared" si="6"/>
        <v>-5.5287763216805099E-4</v>
      </c>
      <c r="D188" s="36">
        <f t="shared" si="8"/>
        <v>1.0510432685897382</v>
      </c>
      <c r="E188" s="37">
        <v>183</v>
      </c>
      <c r="F188" s="154">
        <f t="shared" si="7"/>
        <v>0.41402714932126694</v>
      </c>
      <c r="G188" s="38"/>
    </row>
    <row r="189" spans="2:7" x14ac:dyDescent="0.25">
      <c r="B189" s="153">
        <v>-31200000</v>
      </c>
      <c r="C189" s="36">
        <f t="shared" si="6"/>
        <v>-5.4935611858736278E-4</v>
      </c>
      <c r="D189" s="36">
        <f t="shared" si="8"/>
        <v>1.0515926247083256</v>
      </c>
      <c r="E189" s="37">
        <v>184</v>
      </c>
      <c r="F189" s="154">
        <f t="shared" si="7"/>
        <v>0.41628959276018102</v>
      </c>
      <c r="G189" s="38"/>
    </row>
    <row r="190" spans="2:7" x14ac:dyDescent="0.25">
      <c r="B190" s="153">
        <v>-31000000</v>
      </c>
      <c r="C190" s="36">
        <f t="shared" si="6"/>
        <v>-5.4583460500667457E-4</v>
      </c>
      <c r="D190" s="36">
        <f t="shared" si="8"/>
        <v>1.0521384593133323</v>
      </c>
      <c r="E190" s="37">
        <v>185</v>
      </c>
      <c r="F190" s="154">
        <f t="shared" si="7"/>
        <v>0.41855203619909503</v>
      </c>
      <c r="G190" s="38"/>
    </row>
    <row r="191" spans="2:7" x14ac:dyDescent="0.25">
      <c r="B191" s="153">
        <v>-30700000</v>
      </c>
      <c r="C191" s="36">
        <f t="shared" si="6"/>
        <v>-5.4055233463564225E-4</v>
      </c>
      <c r="D191" s="36">
        <f t="shared" si="8"/>
        <v>1.0526790116479678</v>
      </c>
      <c r="E191" s="37">
        <v>186</v>
      </c>
      <c r="F191" s="154">
        <f t="shared" si="7"/>
        <v>0.42081447963800905</v>
      </c>
      <c r="G191" s="38"/>
    </row>
    <row r="192" spans="2:7" x14ac:dyDescent="0.25">
      <c r="B192" s="153">
        <v>-30200000</v>
      </c>
      <c r="C192" s="36">
        <f t="shared" si="6"/>
        <v>-5.3174855068392171E-4</v>
      </c>
      <c r="D192" s="36">
        <f t="shared" si="8"/>
        <v>1.0532107601986518</v>
      </c>
      <c r="E192" s="37">
        <v>187</v>
      </c>
      <c r="F192" s="154">
        <f t="shared" si="7"/>
        <v>0.42307692307692307</v>
      </c>
      <c r="G192" s="38"/>
    </row>
    <row r="193" spans="2:7" x14ac:dyDescent="0.25">
      <c r="B193" s="153">
        <v>-29500000</v>
      </c>
      <c r="C193" s="36">
        <f t="shared" si="6"/>
        <v>-5.1942325315151286E-4</v>
      </c>
      <c r="D193" s="36">
        <f t="shared" si="8"/>
        <v>1.0537301834518034</v>
      </c>
      <c r="E193" s="37">
        <v>188</v>
      </c>
      <c r="F193" s="154">
        <f t="shared" si="7"/>
        <v>0.42533936651583709</v>
      </c>
      <c r="G193" s="38"/>
    </row>
    <row r="194" spans="2:7" x14ac:dyDescent="0.25">
      <c r="B194" s="153">
        <v>-29500000</v>
      </c>
      <c r="C194" s="36">
        <f t="shared" si="6"/>
        <v>-5.1942325315151286E-4</v>
      </c>
      <c r="D194" s="36">
        <f t="shared" si="8"/>
        <v>1.0542496067049549</v>
      </c>
      <c r="E194" s="37">
        <v>189</v>
      </c>
      <c r="F194" s="154">
        <f t="shared" si="7"/>
        <v>0.42760180995475111</v>
      </c>
      <c r="G194" s="38"/>
    </row>
    <row r="195" spans="2:7" x14ac:dyDescent="0.25">
      <c r="B195" s="153">
        <v>-29400000</v>
      </c>
      <c r="C195" s="36">
        <f t="shared" si="6"/>
        <v>-5.1766249636116875E-4</v>
      </c>
      <c r="D195" s="36">
        <f t="shared" si="8"/>
        <v>1.0547672692013161</v>
      </c>
      <c r="E195" s="37">
        <v>190</v>
      </c>
      <c r="F195" s="154">
        <f t="shared" si="7"/>
        <v>0.42986425339366519</v>
      </c>
      <c r="G195" s="38"/>
    </row>
    <row r="196" spans="2:7" x14ac:dyDescent="0.25">
      <c r="B196" s="153">
        <v>-29000000</v>
      </c>
      <c r="C196" s="36">
        <f t="shared" si="6"/>
        <v>-5.1061946919979233E-4</v>
      </c>
      <c r="D196" s="36">
        <f t="shared" si="8"/>
        <v>1.0552778886705159</v>
      </c>
      <c r="E196" s="37">
        <v>191</v>
      </c>
      <c r="F196" s="154">
        <f t="shared" si="7"/>
        <v>0.4321266968325792</v>
      </c>
      <c r="G196" s="38"/>
    </row>
    <row r="197" spans="2:7" x14ac:dyDescent="0.25">
      <c r="B197" s="153">
        <v>-28800000</v>
      </c>
      <c r="C197" s="36">
        <f t="shared" si="6"/>
        <v>-5.0709795561910411E-4</v>
      </c>
      <c r="D197" s="36">
        <f t="shared" si="8"/>
        <v>1.0557849866261351</v>
      </c>
      <c r="E197" s="37">
        <v>192</v>
      </c>
      <c r="F197" s="154">
        <f t="shared" si="7"/>
        <v>0.43438914027149322</v>
      </c>
      <c r="G197" s="38"/>
    </row>
    <row r="198" spans="2:7" x14ac:dyDescent="0.25">
      <c r="B198" s="153">
        <v>-28200000</v>
      </c>
      <c r="C198" s="36">
        <f t="shared" si="6"/>
        <v>-4.9653341487703947E-4</v>
      </c>
      <c r="D198" s="36">
        <f t="shared" si="8"/>
        <v>1.0562815200410121</v>
      </c>
      <c r="E198" s="37">
        <v>193</v>
      </c>
      <c r="F198" s="154">
        <f t="shared" si="7"/>
        <v>0.43665158371040724</v>
      </c>
      <c r="G198" s="38"/>
    </row>
    <row r="199" spans="2:7" x14ac:dyDescent="0.25">
      <c r="B199" s="153">
        <v>-27900000</v>
      </c>
      <c r="C199" s="36">
        <f t="shared" ref="C199:C262" si="9">-B199/SUM($B$6:$B$447)</f>
        <v>-4.9125114450600715E-4</v>
      </c>
      <c r="D199" s="36">
        <f t="shared" si="8"/>
        <v>1.0567727711855182</v>
      </c>
      <c r="E199" s="37">
        <v>194</v>
      </c>
      <c r="F199" s="154">
        <f t="shared" ref="F199:F262" si="10">+E199/$E$447</f>
        <v>0.43891402714932126</v>
      </c>
      <c r="G199" s="38"/>
    </row>
    <row r="200" spans="2:7" x14ac:dyDescent="0.25">
      <c r="B200" s="153">
        <v>-27400000</v>
      </c>
      <c r="C200" s="36">
        <f t="shared" si="9"/>
        <v>-4.8244736055428657E-4</v>
      </c>
      <c r="D200" s="36">
        <f t="shared" si="8"/>
        <v>1.0572552185460724</v>
      </c>
      <c r="E200" s="37">
        <v>195</v>
      </c>
      <c r="F200" s="154">
        <f t="shared" si="10"/>
        <v>0.44117647058823528</v>
      </c>
      <c r="G200" s="38"/>
    </row>
    <row r="201" spans="2:7" x14ac:dyDescent="0.25">
      <c r="B201" s="153">
        <v>-27300000</v>
      </c>
      <c r="C201" s="36">
        <f t="shared" si="9"/>
        <v>-4.8068660376394246E-4</v>
      </c>
      <c r="D201" s="36">
        <f t="shared" ref="D201:D264" si="11">-C201+D200</f>
        <v>1.0577359051498363</v>
      </c>
      <c r="E201" s="37">
        <v>196</v>
      </c>
      <c r="F201" s="154">
        <f t="shared" si="10"/>
        <v>0.4434389140271493</v>
      </c>
      <c r="G201" s="38"/>
    </row>
    <row r="202" spans="2:7" x14ac:dyDescent="0.25">
      <c r="B202" s="153">
        <v>-26900000</v>
      </c>
      <c r="C202" s="36">
        <f t="shared" si="9"/>
        <v>-4.7364357660256598E-4</v>
      </c>
      <c r="D202" s="36">
        <f t="shared" si="11"/>
        <v>1.0582095487264389</v>
      </c>
      <c r="E202" s="37">
        <v>197</v>
      </c>
      <c r="F202" s="154">
        <f t="shared" si="10"/>
        <v>0.44570135746606337</v>
      </c>
      <c r="G202" s="38"/>
    </row>
    <row r="203" spans="2:7" x14ac:dyDescent="0.25">
      <c r="B203" s="153">
        <v>-26600000</v>
      </c>
      <c r="C203" s="36">
        <f t="shared" si="9"/>
        <v>-4.6836130623153366E-4</v>
      </c>
      <c r="D203" s="36">
        <f t="shared" si="11"/>
        <v>1.0586779100326704</v>
      </c>
      <c r="E203" s="37">
        <v>198</v>
      </c>
      <c r="F203" s="154">
        <f t="shared" si="10"/>
        <v>0.44796380090497739</v>
      </c>
      <c r="G203" s="38"/>
    </row>
    <row r="204" spans="2:7" x14ac:dyDescent="0.25">
      <c r="B204" s="153">
        <v>-26500000</v>
      </c>
      <c r="C204" s="36">
        <f t="shared" si="9"/>
        <v>-4.6660054944118955E-4</v>
      </c>
      <c r="D204" s="36">
        <f t="shared" si="11"/>
        <v>1.0591445105821116</v>
      </c>
      <c r="E204" s="37">
        <v>199</v>
      </c>
      <c r="F204" s="154">
        <f t="shared" si="10"/>
        <v>0.45022624434389141</v>
      </c>
      <c r="G204" s="38"/>
    </row>
    <row r="205" spans="2:7" x14ac:dyDescent="0.25">
      <c r="B205" s="153">
        <v>-26300000</v>
      </c>
      <c r="C205" s="36">
        <f t="shared" si="9"/>
        <v>-4.6307903586050134E-4</v>
      </c>
      <c r="D205" s="36">
        <f t="shared" si="11"/>
        <v>1.059607589617972</v>
      </c>
      <c r="E205" s="37">
        <v>200</v>
      </c>
      <c r="F205" s="154">
        <f t="shared" si="10"/>
        <v>0.45248868778280543</v>
      </c>
      <c r="G205" s="38"/>
    </row>
    <row r="206" spans="2:7" x14ac:dyDescent="0.25">
      <c r="B206" s="153">
        <v>-25900000</v>
      </c>
      <c r="C206" s="36">
        <f t="shared" si="9"/>
        <v>-4.5603600869912486E-4</v>
      </c>
      <c r="D206" s="36">
        <f t="shared" si="11"/>
        <v>1.0600636256266711</v>
      </c>
      <c r="E206" s="37">
        <v>201</v>
      </c>
      <c r="F206" s="154">
        <f t="shared" si="10"/>
        <v>0.45475113122171945</v>
      </c>
      <c r="G206" s="38"/>
    </row>
    <row r="207" spans="2:7" x14ac:dyDescent="0.25">
      <c r="B207" s="153">
        <v>-25700000</v>
      </c>
      <c r="C207" s="36">
        <f t="shared" si="9"/>
        <v>-4.5251449511843664E-4</v>
      </c>
      <c r="D207" s="36">
        <f t="shared" si="11"/>
        <v>1.0605161401217895</v>
      </c>
      <c r="E207" s="37">
        <v>202</v>
      </c>
      <c r="F207" s="154">
        <f t="shared" si="10"/>
        <v>0.45701357466063347</v>
      </c>
      <c r="G207" s="38"/>
    </row>
    <row r="208" spans="2:7" x14ac:dyDescent="0.25">
      <c r="B208" s="153">
        <v>-25600000</v>
      </c>
      <c r="C208" s="36">
        <f t="shared" si="9"/>
        <v>-4.5075373832809254E-4</v>
      </c>
      <c r="D208" s="36">
        <f t="shared" si="11"/>
        <v>1.0609668938601176</v>
      </c>
      <c r="E208" s="37">
        <v>203</v>
      </c>
      <c r="F208" s="154">
        <f t="shared" si="10"/>
        <v>0.45927601809954749</v>
      </c>
      <c r="G208" s="38"/>
    </row>
    <row r="209" spans="2:7" x14ac:dyDescent="0.25">
      <c r="B209" s="153">
        <v>-25100000</v>
      </c>
      <c r="C209" s="36">
        <f t="shared" si="9"/>
        <v>-4.4194995437637201E-4</v>
      </c>
      <c r="D209" s="36">
        <f t="shared" si="11"/>
        <v>1.061408843814494</v>
      </c>
      <c r="E209" s="37">
        <v>204</v>
      </c>
      <c r="F209" s="154">
        <f t="shared" si="10"/>
        <v>0.46153846153846156</v>
      </c>
      <c r="G209" s="38"/>
    </row>
    <row r="210" spans="2:7" x14ac:dyDescent="0.25">
      <c r="B210" s="153">
        <v>-24900000</v>
      </c>
      <c r="C210" s="36">
        <f t="shared" si="9"/>
        <v>-4.3842844079568374E-4</v>
      </c>
      <c r="D210" s="36">
        <f t="shared" si="11"/>
        <v>1.0618472722552896</v>
      </c>
      <c r="E210" s="37">
        <v>205</v>
      </c>
      <c r="F210" s="154">
        <f t="shared" si="10"/>
        <v>0.46380090497737558</v>
      </c>
      <c r="G210" s="38"/>
    </row>
    <row r="211" spans="2:7" x14ac:dyDescent="0.25">
      <c r="B211" s="153">
        <v>-24500000</v>
      </c>
      <c r="C211" s="36">
        <f t="shared" si="9"/>
        <v>-4.3138541363430731E-4</v>
      </c>
      <c r="D211" s="36">
        <f t="shared" si="11"/>
        <v>1.062278657668924</v>
      </c>
      <c r="E211" s="37">
        <v>206</v>
      </c>
      <c r="F211" s="154">
        <f t="shared" si="10"/>
        <v>0.4660633484162896</v>
      </c>
      <c r="G211" s="38"/>
    </row>
    <row r="212" spans="2:7" x14ac:dyDescent="0.25">
      <c r="B212" s="153">
        <v>-24400000</v>
      </c>
      <c r="C212" s="36">
        <f t="shared" si="9"/>
        <v>-4.296246568439632E-4</v>
      </c>
      <c r="D212" s="36">
        <f t="shared" si="11"/>
        <v>1.0627082823257681</v>
      </c>
      <c r="E212" s="37">
        <v>207</v>
      </c>
      <c r="F212" s="154">
        <f t="shared" si="10"/>
        <v>0.46832579185520362</v>
      </c>
      <c r="G212" s="38"/>
    </row>
    <row r="213" spans="2:7" x14ac:dyDescent="0.25">
      <c r="B213" s="153">
        <v>-24100000</v>
      </c>
      <c r="C213" s="36">
        <f t="shared" si="9"/>
        <v>-4.2434238647293088E-4</v>
      </c>
      <c r="D213" s="36">
        <f t="shared" si="11"/>
        <v>1.063132624712241</v>
      </c>
      <c r="E213" s="37">
        <v>208</v>
      </c>
      <c r="F213" s="154">
        <f t="shared" si="10"/>
        <v>0.47058823529411764</v>
      </c>
      <c r="G213" s="38"/>
    </row>
    <row r="214" spans="2:7" x14ac:dyDescent="0.25">
      <c r="B214" s="153">
        <v>-23800000</v>
      </c>
      <c r="C214" s="36">
        <f t="shared" si="9"/>
        <v>-4.1906011610189851E-4</v>
      </c>
      <c r="D214" s="36">
        <f t="shared" si="11"/>
        <v>1.0635516848283428</v>
      </c>
      <c r="E214" s="37">
        <v>209</v>
      </c>
      <c r="F214" s="154">
        <f t="shared" si="10"/>
        <v>0.47285067873303166</v>
      </c>
      <c r="G214" s="38"/>
    </row>
    <row r="215" spans="2:7" x14ac:dyDescent="0.25">
      <c r="B215" s="153">
        <v>-23700000</v>
      </c>
      <c r="C215" s="36">
        <f t="shared" si="9"/>
        <v>-4.172993593115544E-4</v>
      </c>
      <c r="D215" s="36">
        <f t="shared" si="11"/>
        <v>1.0639689841876543</v>
      </c>
      <c r="E215" s="37">
        <v>210</v>
      </c>
      <c r="F215" s="154">
        <f t="shared" si="10"/>
        <v>0.47511312217194568</v>
      </c>
      <c r="G215" s="38"/>
    </row>
    <row r="216" spans="2:7" x14ac:dyDescent="0.25">
      <c r="B216" s="153">
        <v>-23500000</v>
      </c>
      <c r="C216" s="36">
        <f t="shared" si="9"/>
        <v>-4.1377784573086619E-4</v>
      </c>
      <c r="D216" s="36">
        <f t="shared" si="11"/>
        <v>1.0643827620333852</v>
      </c>
      <c r="E216" s="37">
        <v>211</v>
      </c>
      <c r="F216" s="154">
        <f t="shared" si="10"/>
        <v>0.47737556561085975</v>
      </c>
      <c r="G216" s="38"/>
    </row>
    <row r="217" spans="2:7" x14ac:dyDescent="0.25">
      <c r="B217" s="153">
        <v>-23000000</v>
      </c>
      <c r="C217" s="36">
        <f t="shared" si="9"/>
        <v>-4.0497406177914566E-4</v>
      </c>
      <c r="D217" s="36">
        <f t="shared" si="11"/>
        <v>1.0647877360951643</v>
      </c>
      <c r="E217" s="37">
        <v>212</v>
      </c>
      <c r="F217" s="154">
        <f t="shared" si="10"/>
        <v>0.47963800904977377</v>
      </c>
      <c r="G217" s="38"/>
    </row>
    <row r="218" spans="2:7" x14ac:dyDescent="0.25">
      <c r="B218" s="153">
        <v>-22800000</v>
      </c>
      <c r="C218" s="36">
        <f t="shared" si="9"/>
        <v>-4.0145254819845744E-4</v>
      </c>
      <c r="D218" s="36">
        <f t="shared" si="11"/>
        <v>1.0651891886433629</v>
      </c>
      <c r="E218" s="37">
        <v>213</v>
      </c>
      <c r="F218" s="154">
        <f t="shared" si="10"/>
        <v>0.48190045248868779</v>
      </c>
      <c r="G218" s="38"/>
    </row>
    <row r="219" spans="2:7" x14ac:dyDescent="0.25">
      <c r="B219" s="153">
        <v>-22700000</v>
      </c>
      <c r="C219" s="36">
        <f t="shared" si="9"/>
        <v>-3.9969179140811328E-4</v>
      </c>
      <c r="D219" s="36">
        <f t="shared" si="11"/>
        <v>1.0655888804347711</v>
      </c>
      <c r="E219" s="37">
        <v>214</v>
      </c>
      <c r="F219" s="154">
        <f t="shared" si="10"/>
        <v>0.48416289592760181</v>
      </c>
      <c r="G219" s="38"/>
    </row>
    <row r="220" spans="2:7" x14ac:dyDescent="0.25">
      <c r="B220" s="153">
        <v>-22600000</v>
      </c>
      <c r="C220" s="36">
        <f t="shared" si="9"/>
        <v>-3.9793103461776918E-4</v>
      </c>
      <c r="D220" s="36">
        <f t="shared" si="11"/>
        <v>1.0659868114693889</v>
      </c>
      <c r="E220" s="37">
        <v>215</v>
      </c>
      <c r="F220" s="154">
        <f t="shared" si="10"/>
        <v>0.48642533936651583</v>
      </c>
      <c r="G220" s="38"/>
    </row>
    <row r="221" spans="2:7" x14ac:dyDescent="0.25">
      <c r="B221" s="153">
        <v>-22600000</v>
      </c>
      <c r="C221" s="36">
        <f t="shared" si="9"/>
        <v>-3.9793103461776918E-4</v>
      </c>
      <c r="D221" s="36">
        <f t="shared" si="11"/>
        <v>1.0663847425040067</v>
      </c>
      <c r="E221" s="37">
        <v>216</v>
      </c>
      <c r="F221" s="154">
        <f t="shared" si="10"/>
        <v>0.48868778280542985</v>
      </c>
      <c r="G221" s="38"/>
    </row>
    <row r="222" spans="2:7" x14ac:dyDescent="0.25">
      <c r="B222" s="153">
        <v>-21900000</v>
      </c>
      <c r="C222" s="36">
        <f t="shared" si="9"/>
        <v>-3.8560573708536043E-4</v>
      </c>
      <c r="D222" s="36">
        <f t="shared" si="11"/>
        <v>1.0667703482410922</v>
      </c>
      <c r="E222" s="37">
        <v>217</v>
      </c>
      <c r="F222" s="154">
        <f t="shared" si="10"/>
        <v>0.49095022624434387</v>
      </c>
      <c r="G222" s="38"/>
    </row>
    <row r="223" spans="2:7" x14ac:dyDescent="0.25">
      <c r="B223" s="153">
        <v>-21800000</v>
      </c>
      <c r="C223" s="36">
        <f t="shared" si="9"/>
        <v>-3.8384498029501632E-4</v>
      </c>
      <c r="D223" s="36">
        <f t="shared" si="11"/>
        <v>1.0671541932213873</v>
      </c>
      <c r="E223" s="37">
        <v>218</v>
      </c>
      <c r="F223" s="154">
        <f t="shared" si="10"/>
        <v>0.49321266968325794</v>
      </c>
      <c r="G223" s="38"/>
    </row>
    <row r="224" spans="2:7" x14ac:dyDescent="0.25">
      <c r="B224" s="153">
        <v>-21500000</v>
      </c>
      <c r="C224" s="36">
        <f t="shared" si="9"/>
        <v>-3.7856270992398395E-4</v>
      </c>
      <c r="D224" s="36">
        <f t="shared" si="11"/>
        <v>1.0675327559313113</v>
      </c>
      <c r="E224" s="37">
        <v>219</v>
      </c>
      <c r="F224" s="154">
        <f t="shared" si="10"/>
        <v>0.49547511312217196</v>
      </c>
      <c r="G224" s="38"/>
    </row>
    <row r="225" spans="2:7" x14ac:dyDescent="0.25">
      <c r="B225" s="153">
        <v>-21500000</v>
      </c>
      <c r="C225" s="36">
        <f t="shared" si="9"/>
        <v>-3.7856270992398395E-4</v>
      </c>
      <c r="D225" s="36">
        <f t="shared" si="11"/>
        <v>1.0679113186412352</v>
      </c>
      <c r="E225" s="37">
        <v>220</v>
      </c>
      <c r="F225" s="154">
        <f t="shared" si="10"/>
        <v>0.49773755656108598</v>
      </c>
      <c r="G225" s="38"/>
    </row>
    <row r="226" spans="2:7" x14ac:dyDescent="0.25">
      <c r="B226" s="153">
        <v>-20900000</v>
      </c>
      <c r="C226" s="36">
        <f t="shared" si="9"/>
        <v>-3.6799816918191931E-4</v>
      </c>
      <c r="D226" s="36">
        <f t="shared" si="11"/>
        <v>1.0682793168104172</v>
      </c>
      <c r="E226" s="37">
        <v>221</v>
      </c>
      <c r="F226" s="154">
        <f t="shared" si="10"/>
        <v>0.5</v>
      </c>
      <c r="G226" s="38"/>
    </row>
    <row r="227" spans="2:7" x14ac:dyDescent="0.25">
      <c r="B227" s="153">
        <v>-20300000</v>
      </c>
      <c r="C227" s="36">
        <f t="shared" si="9"/>
        <v>-3.5743362843985462E-4</v>
      </c>
      <c r="D227" s="36">
        <f t="shared" si="11"/>
        <v>1.068636750438857</v>
      </c>
      <c r="E227" s="37">
        <v>222</v>
      </c>
      <c r="F227" s="154">
        <f t="shared" si="10"/>
        <v>0.50226244343891402</v>
      </c>
      <c r="G227" s="38"/>
    </row>
    <row r="228" spans="2:7" x14ac:dyDescent="0.25">
      <c r="B228" s="153">
        <v>-19600000</v>
      </c>
      <c r="C228" s="36">
        <f t="shared" si="9"/>
        <v>-3.4510833090744587E-4</v>
      </c>
      <c r="D228" s="36">
        <f t="shared" si="11"/>
        <v>1.0689818587697644</v>
      </c>
      <c r="E228" s="37">
        <v>223</v>
      </c>
      <c r="F228" s="154">
        <f t="shared" si="10"/>
        <v>0.50452488687782804</v>
      </c>
      <c r="G228" s="38"/>
    </row>
    <row r="229" spans="2:7" x14ac:dyDescent="0.25">
      <c r="B229" s="153">
        <v>-19300000</v>
      </c>
      <c r="C229" s="36">
        <f t="shared" si="9"/>
        <v>-3.398260605364135E-4</v>
      </c>
      <c r="D229" s="36">
        <f t="shared" si="11"/>
        <v>1.0693216848303009</v>
      </c>
      <c r="E229" s="37">
        <v>224</v>
      </c>
      <c r="F229" s="154">
        <f t="shared" si="10"/>
        <v>0.50678733031674206</v>
      </c>
      <c r="G229" s="38"/>
    </row>
    <row r="230" spans="2:7" x14ac:dyDescent="0.25">
      <c r="B230" s="153">
        <v>-19000000</v>
      </c>
      <c r="C230" s="36">
        <f t="shared" si="9"/>
        <v>-3.3454379016538118E-4</v>
      </c>
      <c r="D230" s="36">
        <f t="shared" si="11"/>
        <v>1.0696562286204663</v>
      </c>
      <c r="E230" s="37">
        <v>225</v>
      </c>
      <c r="F230" s="154">
        <f t="shared" si="10"/>
        <v>0.50904977375565608</v>
      </c>
      <c r="G230" s="38"/>
    </row>
    <row r="231" spans="2:7" x14ac:dyDescent="0.25">
      <c r="B231" s="153">
        <v>-18700000</v>
      </c>
      <c r="C231" s="36">
        <f t="shared" si="9"/>
        <v>-3.2926151979434886E-4</v>
      </c>
      <c r="D231" s="36">
        <f t="shared" si="11"/>
        <v>1.0699854901402606</v>
      </c>
      <c r="E231" s="37">
        <v>226</v>
      </c>
      <c r="F231" s="154">
        <f t="shared" si="10"/>
        <v>0.5113122171945701</v>
      </c>
      <c r="G231" s="38"/>
    </row>
    <row r="232" spans="2:7" x14ac:dyDescent="0.25">
      <c r="B232" s="153">
        <v>-18600000</v>
      </c>
      <c r="C232" s="36">
        <f t="shared" si="9"/>
        <v>-3.2750076300400475E-4</v>
      </c>
      <c r="D232" s="36">
        <f t="shared" si="11"/>
        <v>1.0703129909032645</v>
      </c>
      <c r="E232" s="37">
        <v>227</v>
      </c>
      <c r="F232" s="154">
        <f t="shared" si="10"/>
        <v>0.51357466063348411</v>
      </c>
      <c r="G232" s="38"/>
    </row>
    <row r="233" spans="2:7" x14ac:dyDescent="0.25">
      <c r="B233" s="153">
        <v>-18500000</v>
      </c>
      <c r="C233" s="36">
        <f t="shared" si="9"/>
        <v>-3.2574000621366064E-4</v>
      </c>
      <c r="D233" s="36">
        <f t="shared" si="11"/>
        <v>1.0706387309094783</v>
      </c>
      <c r="E233" s="37">
        <v>228</v>
      </c>
      <c r="F233" s="154">
        <f t="shared" si="10"/>
        <v>0.51583710407239824</v>
      </c>
      <c r="G233" s="38"/>
    </row>
    <row r="234" spans="2:7" x14ac:dyDescent="0.25">
      <c r="B234" s="153">
        <v>-18300000</v>
      </c>
      <c r="C234" s="36">
        <f t="shared" si="9"/>
        <v>-3.2221849263297238E-4</v>
      </c>
      <c r="D234" s="36">
        <f t="shared" si="11"/>
        <v>1.0709609494021113</v>
      </c>
      <c r="E234" s="37">
        <v>229</v>
      </c>
      <c r="F234" s="154">
        <f t="shared" si="10"/>
        <v>0.51809954751131226</v>
      </c>
      <c r="G234" s="38"/>
    </row>
    <row r="235" spans="2:7" x14ac:dyDescent="0.25">
      <c r="B235" s="153">
        <v>-18100000</v>
      </c>
      <c r="C235" s="36">
        <f t="shared" si="9"/>
        <v>-3.1869697905228416E-4</v>
      </c>
      <c r="D235" s="36">
        <f t="shared" si="11"/>
        <v>1.0712796463811636</v>
      </c>
      <c r="E235" s="37">
        <v>230</v>
      </c>
      <c r="F235" s="154">
        <f t="shared" si="10"/>
        <v>0.52036199095022628</v>
      </c>
      <c r="G235" s="38"/>
    </row>
    <row r="236" spans="2:7" x14ac:dyDescent="0.25">
      <c r="B236" s="153">
        <v>-18100000</v>
      </c>
      <c r="C236" s="36">
        <f t="shared" si="9"/>
        <v>-3.1869697905228416E-4</v>
      </c>
      <c r="D236" s="36">
        <f t="shared" si="11"/>
        <v>1.0715983433602159</v>
      </c>
      <c r="E236" s="37">
        <v>231</v>
      </c>
      <c r="F236" s="154">
        <f t="shared" si="10"/>
        <v>0.5226244343891403</v>
      </c>
      <c r="G236" s="38"/>
    </row>
    <row r="237" spans="2:7" x14ac:dyDescent="0.25">
      <c r="B237" s="153">
        <v>-17500000</v>
      </c>
      <c r="C237" s="36">
        <f t="shared" si="9"/>
        <v>-3.0813243831021952E-4</v>
      </c>
      <c r="D237" s="36">
        <f t="shared" si="11"/>
        <v>1.0719064757985262</v>
      </c>
      <c r="E237" s="37">
        <v>232</v>
      </c>
      <c r="F237" s="154">
        <f t="shared" si="10"/>
        <v>0.52488687782805432</v>
      </c>
      <c r="G237" s="38"/>
    </row>
    <row r="238" spans="2:7" x14ac:dyDescent="0.25">
      <c r="B238" s="153">
        <v>-17200000</v>
      </c>
      <c r="C238" s="36">
        <f t="shared" si="9"/>
        <v>-3.0285016793918715E-4</v>
      </c>
      <c r="D238" s="36">
        <f t="shared" si="11"/>
        <v>1.0722093259664653</v>
      </c>
      <c r="E238" s="37">
        <v>233</v>
      </c>
      <c r="F238" s="154">
        <f t="shared" si="10"/>
        <v>0.52714932126696834</v>
      </c>
      <c r="G238" s="38"/>
    </row>
    <row r="239" spans="2:7" x14ac:dyDescent="0.25">
      <c r="B239" s="153">
        <v>-17100000</v>
      </c>
      <c r="C239" s="36">
        <f t="shared" si="9"/>
        <v>-3.0108941114884304E-4</v>
      </c>
      <c r="D239" s="36">
        <f t="shared" si="11"/>
        <v>1.0725104153776142</v>
      </c>
      <c r="E239" s="37">
        <v>234</v>
      </c>
      <c r="F239" s="154">
        <f t="shared" si="10"/>
        <v>0.52941176470588236</v>
      </c>
      <c r="G239" s="38"/>
    </row>
    <row r="240" spans="2:7" x14ac:dyDescent="0.25">
      <c r="B240" s="153">
        <v>-17000000</v>
      </c>
      <c r="C240" s="36">
        <f t="shared" si="9"/>
        <v>-2.9932865435849894E-4</v>
      </c>
      <c r="D240" s="36">
        <f t="shared" si="11"/>
        <v>1.0728097440319726</v>
      </c>
      <c r="E240" s="37">
        <v>235</v>
      </c>
      <c r="F240" s="154">
        <f t="shared" si="10"/>
        <v>0.53167420814479638</v>
      </c>
      <c r="G240" s="38"/>
    </row>
    <row r="241" spans="2:7" x14ac:dyDescent="0.25">
      <c r="B241" s="153">
        <v>-16900000</v>
      </c>
      <c r="C241" s="36">
        <f t="shared" si="9"/>
        <v>-2.9756789756815483E-4</v>
      </c>
      <c r="D241" s="36">
        <f t="shared" si="11"/>
        <v>1.0731073119295407</v>
      </c>
      <c r="E241" s="37">
        <v>236</v>
      </c>
      <c r="F241" s="154">
        <f t="shared" si="10"/>
        <v>0.5339366515837104</v>
      </c>
      <c r="G241" s="38"/>
    </row>
    <row r="242" spans="2:7" x14ac:dyDescent="0.25">
      <c r="B242" s="153">
        <v>-16500000</v>
      </c>
      <c r="C242" s="36">
        <f t="shared" si="9"/>
        <v>-2.905248704067784E-4</v>
      </c>
      <c r="D242" s="36">
        <f t="shared" si="11"/>
        <v>1.0733978367999475</v>
      </c>
      <c r="E242" s="37">
        <v>237</v>
      </c>
      <c r="F242" s="154">
        <f t="shared" si="10"/>
        <v>0.53619909502262442</v>
      </c>
      <c r="G242" s="38"/>
    </row>
    <row r="243" spans="2:7" x14ac:dyDescent="0.25">
      <c r="B243" s="153">
        <v>-16000000</v>
      </c>
      <c r="C243" s="36">
        <f t="shared" si="9"/>
        <v>-2.8172108645505782E-4</v>
      </c>
      <c r="D243" s="36">
        <f t="shared" si="11"/>
        <v>1.0736795578864025</v>
      </c>
      <c r="E243" s="37">
        <v>238</v>
      </c>
      <c r="F243" s="154">
        <f t="shared" si="10"/>
        <v>0.53846153846153844</v>
      </c>
      <c r="G243" s="38"/>
    </row>
    <row r="244" spans="2:7" x14ac:dyDescent="0.25">
      <c r="B244" s="153">
        <v>-15900000</v>
      </c>
      <c r="C244" s="36">
        <f t="shared" si="9"/>
        <v>-2.7996032966471371E-4</v>
      </c>
      <c r="D244" s="36">
        <f t="shared" si="11"/>
        <v>1.0739595182160673</v>
      </c>
      <c r="E244" s="37">
        <v>239</v>
      </c>
      <c r="F244" s="154">
        <f t="shared" si="10"/>
        <v>0.54072398190045246</v>
      </c>
      <c r="G244" s="38"/>
    </row>
    <row r="245" spans="2:7" x14ac:dyDescent="0.25">
      <c r="B245" s="153">
        <v>-15900000</v>
      </c>
      <c r="C245" s="36">
        <f t="shared" si="9"/>
        <v>-2.7996032966471371E-4</v>
      </c>
      <c r="D245" s="36">
        <f t="shared" si="11"/>
        <v>1.0742394785457321</v>
      </c>
      <c r="E245" s="37">
        <v>240</v>
      </c>
      <c r="F245" s="154">
        <f t="shared" si="10"/>
        <v>0.54298642533936647</v>
      </c>
      <c r="G245" s="38"/>
    </row>
    <row r="246" spans="2:7" x14ac:dyDescent="0.25">
      <c r="B246" s="153">
        <v>-15600000</v>
      </c>
      <c r="C246" s="36">
        <f t="shared" si="9"/>
        <v>-2.7467805929368139E-4</v>
      </c>
      <c r="D246" s="36">
        <f t="shared" si="11"/>
        <v>1.0745141566050258</v>
      </c>
      <c r="E246" s="37">
        <v>241</v>
      </c>
      <c r="F246" s="154">
        <f t="shared" si="10"/>
        <v>0.54524886877828049</v>
      </c>
      <c r="G246" s="38"/>
    </row>
    <row r="247" spans="2:7" x14ac:dyDescent="0.25">
      <c r="B247" s="153">
        <v>-15500000</v>
      </c>
      <c r="C247" s="36">
        <f t="shared" si="9"/>
        <v>-2.7291730250333728E-4</v>
      </c>
      <c r="D247" s="36">
        <f t="shared" si="11"/>
        <v>1.0747870739075291</v>
      </c>
      <c r="E247" s="37">
        <v>242</v>
      </c>
      <c r="F247" s="154">
        <f t="shared" si="10"/>
        <v>0.54751131221719462</v>
      </c>
      <c r="G247" s="38"/>
    </row>
    <row r="248" spans="2:7" x14ac:dyDescent="0.25">
      <c r="B248" s="153">
        <v>-15300000</v>
      </c>
      <c r="C248" s="36">
        <f t="shared" si="9"/>
        <v>-2.6939578892264907E-4</v>
      </c>
      <c r="D248" s="36">
        <f t="shared" si="11"/>
        <v>1.0750564696964517</v>
      </c>
      <c r="E248" s="37">
        <v>243</v>
      </c>
      <c r="F248" s="154">
        <f t="shared" si="10"/>
        <v>0.54977375565610864</v>
      </c>
      <c r="G248" s="38"/>
    </row>
    <row r="249" spans="2:7" x14ac:dyDescent="0.25">
      <c r="B249" s="153">
        <v>-15200000</v>
      </c>
      <c r="C249" s="36">
        <f t="shared" si="9"/>
        <v>-2.6763503213230496E-4</v>
      </c>
      <c r="D249" s="36">
        <f t="shared" si="11"/>
        <v>1.075324104728584</v>
      </c>
      <c r="E249" s="37">
        <v>244</v>
      </c>
      <c r="F249" s="154">
        <f t="shared" si="10"/>
        <v>0.55203619909502266</v>
      </c>
      <c r="G249" s="38"/>
    </row>
    <row r="250" spans="2:7" x14ac:dyDescent="0.25">
      <c r="B250" s="153">
        <v>-15200000</v>
      </c>
      <c r="C250" s="36">
        <f t="shared" si="9"/>
        <v>-2.6763503213230496E-4</v>
      </c>
      <c r="D250" s="36">
        <f t="shared" si="11"/>
        <v>1.0755917397607162</v>
      </c>
      <c r="E250" s="37">
        <v>245</v>
      </c>
      <c r="F250" s="154">
        <f t="shared" si="10"/>
        <v>0.55429864253393668</v>
      </c>
      <c r="G250" s="38"/>
    </row>
    <row r="251" spans="2:7" x14ac:dyDescent="0.25">
      <c r="B251" s="153">
        <v>-15000000</v>
      </c>
      <c r="C251" s="36">
        <f t="shared" si="9"/>
        <v>-2.6411351855161675E-4</v>
      </c>
      <c r="D251" s="36">
        <f t="shared" si="11"/>
        <v>1.0758558532792679</v>
      </c>
      <c r="E251" s="37">
        <v>246</v>
      </c>
      <c r="F251" s="154">
        <f t="shared" si="10"/>
        <v>0.5565610859728507</v>
      </c>
      <c r="G251" s="38"/>
    </row>
    <row r="252" spans="2:7" x14ac:dyDescent="0.25">
      <c r="B252" s="153">
        <v>-14900000</v>
      </c>
      <c r="C252" s="36">
        <f t="shared" si="9"/>
        <v>-2.6235276176127259E-4</v>
      </c>
      <c r="D252" s="36">
        <f t="shared" si="11"/>
        <v>1.0761182060410293</v>
      </c>
      <c r="E252" s="37">
        <v>247</v>
      </c>
      <c r="F252" s="154">
        <f t="shared" si="10"/>
        <v>0.55882352941176472</v>
      </c>
      <c r="G252" s="38"/>
    </row>
    <row r="253" spans="2:7" x14ac:dyDescent="0.25">
      <c r="B253" s="153">
        <v>-14800000</v>
      </c>
      <c r="C253" s="36">
        <f t="shared" si="9"/>
        <v>-2.6059200497092848E-4</v>
      </c>
      <c r="D253" s="36">
        <f t="shared" si="11"/>
        <v>1.0763787980460002</v>
      </c>
      <c r="E253" s="37">
        <v>248</v>
      </c>
      <c r="F253" s="154">
        <f t="shared" si="10"/>
        <v>0.56108597285067874</v>
      </c>
      <c r="G253" s="38"/>
    </row>
    <row r="254" spans="2:7" x14ac:dyDescent="0.25">
      <c r="B254" s="153">
        <v>-14500000</v>
      </c>
      <c r="C254" s="36">
        <f t="shared" si="9"/>
        <v>-2.5530973459989616E-4</v>
      </c>
      <c r="D254" s="36">
        <f t="shared" si="11"/>
        <v>1.0766341077806001</v>
      </c>
      <c r="E254" s="37">
        <v>249</v>
      </c>
      <c r="F254" s="154">
        <f t="shared" si="10"/>
        <v>0.56334841628959276</v>
      </c>
      <c r="G254" s="38"/>
    </row>
    <row r="255" spans="2:7" x14ac:dyDescent="0.25">
      <c r="B255" s="153">
        <v>-14400000</v>
      </c>
      <c r="C255" s="36">
        <f t="shared" si="9"/>
        <v>-2.5354897780955206E-4</v>
      </c>
      <c r="D255" s="36">
        <f t="shared" si="11"/>
        <v>1.0768876567584096</v>
      </c>
      <c r="E255" s="37">
        <v>250</v>
      </c>
      <c r="F255" s="154">
        <f t="shared" si="10"/>
        <v>0.56561085972850678</v>
      </c>
      <c r="G255" s="38"/>
    </row>
    <row r="256" spans="2:7" x14ac:dyDescent="0.25">
      <c r="B256" s="153">
        <v>-13800000</v>
      </c>
      <c r="C256" s="36">
        <f t="shared" si="9"/>
        <v>-2.4298443706748739E-4</v>
      </c>
      <c r="D256" s="36">
        <f t="shared" si="11"/>
        <v>1.0771306411954771</v>
      </c>
      <c r="E256" s="37">
        <v>251</v>
      </c>
      <c r="F256" s="154">
        <f t="shared" si="10"/>
        <v>0.5678733031674208</v>
      </c>
      <c r="G256" s="38"/>
    </row>
    <row r="257" spans="2:7" x14ac:dyDescent="0.25">
      <c r="B257" s="153">
        <v>-13800000</v>
      </c>
      <c r="C257" s="36">
        <f t="shared" si="9"/>
        <v>-2.4298443706748739E-4</v>
      </c>
      <c r="D257" s="36">
        <f t="shared" si="11"/>
        <v>1.0773736256325446</v>
      </c>
      <c r="E257" s="37">
        <v>252</v>
      </c>
      <c r="F257" s="154">
        <f t="shared" si="10"/>
        <v>0.57013574660633481</v>
      </c>
      <c r="G257" s="38"/>
    </row>
    <row r="258" spans="2:7" x14ac:dyDescent="0.25">
      <c r="B258" s="153">
        <v>-13800000</v>
      </c>
      <c r="C258" s="36">
        <f t="shared" si="9"/>
        <v>-2.4298443706748739E-4</v>
      </c>
      <c r="D258" s="36">
        <f t="shared" si="11"/>
        <v>1.0776166100696121</v>
      </c>
      <c r="E258" s="37">
        <v>253</v>
      </c>
      <c r="F258" s="154">
        <f t="shared" si="10"/>
        <v>0.57239819004524883</v>
      </c>
      <c r="G258" s="38"/>
    </row>
    <row r="259" spans="2:7" x14ac:dyDescent="0.25">
      <c r="B259" s="153">
        <v>-13600000</v>
      </c>
      <c r="C259" s="36">
        <f t="shared" si="9"/>
        <v>-2.3946292348679915E-4</v>
      </c>
      <c r="D259" s="36">
        <f t="shared" si="11"/>
        <v>1.0778560729930988</v>
      </c>
      <c r="E259" s="37">
        <v>254</v>
      </c>
      <c r="F259" s="154">
        <f t="shared" si="10"/>
        <v>0.57466063348416285</v>
      </c>
      <c r="G259" s="38"/>
    </row>
    <row r="260" spans="2:7" x14ac:dyDescent="0.25">
      <c r="B260" s="153">
        <v>-13100000</v>
      </c>
      <c r="C260" s="36">
        <f t="shared" si="9"/>
        <v>-2.3065913953507862E-4</v>
      </c>
      <c r="D260" s="36">
        <f t="shared" si="11"/>
        <v>1.078086732132634</v>
      </c>
      <c r="E260" s="37">
        <v>255</v>
      </c>
      <c r="F260" s="154">
        <f t="shared" si="10"/>
        <v>0.57692307692307687</v>
      </c>
      <c r="G260" s="38"/>
    </row>
    <row r="261" spans="2:7" x14ac:dyDescent="0.25">
      <c r="B261" s="153">
        <v>-13000000</v>
      </c>
      <c r="C261" s="36">
        <f t="shared" si="9"/>
        <v>-2.2889838274473448E-4</v>
      </c>
      <c r="D261" s="36">
        <f t="shared" si="11"/>
        <v>1.0783156305153787</v>
      </c>
      <c r="E261" s="37">
        <v>256</v>
      </c>
      <c r="F261" s="154">
        <f t="shared" si="10"/>
        <v>0.579185520361991</v>
      </c>
      <c r="G261" s="38"/>
    </row>
    <row r="262" spans="2:7" x14ac:dyDescent="0.25">
      <c r="B262" s="153">
        <v>-12500000</v>
      </c>
      <c r="C262" s="36">
        <f t="shared" si="9"/>
        <v>-2.2009459879301395E-4</v>
      </c>
      <c r="D262" s="36">
        <f t="shared" si="11"/>
        <v>1.0785357251141716</v>
      </c>
      <c r="E262" s="37">
        <v>257</v>
      </c>
      <c r="F262" s="154">
        <f t="shared" si="10"/>
        <v>0.58144796380090502</v>
      </c>
      <c r="G262" s="38"/>
    </row>
    <row r="263" spans="2:7" x14ac:dyDescent="0.25">
      <c r="B263" s="153">
        <v>-12200000</v>
      </c>
      <c r="C263" s="36">
        <f t="shared" ref="C263:C326" si="12">-B263/SUM($B$6:$B$447)</f>
        <v>-2.148123284219816E-4</v>
      </c>
      <c r="D263" s="36">
        <f t="shared" si="11"/>
        <v>1.0787505374425936</v>
      </c>
      <c r="E263" s="37">
        <v>258</v>
      </c>
      <c r="F263" s="154">
        <f t="shared" ref="F263:F326" si="13">+E263/$E$447</f>
        <v>0.58371040723981904</v>
      </c>
      <c r="G263" s="38"/>
    </row>
    <row r="264" spans="2:7" x14ac:dyDescent="0.25">
      <c r="B264" s="153">
        <v>-11600000</v>
      </c>
      <c r="C264" s="36">
        <f t="shared" si="12"/>
        <v>-2.0424778767991694E-4</v>
      </c>
      <c r="D264" s="36">
        <f t="shared" si="11"/>
        <v>1.0789547852302737</v>
      </c>
      <c r="E264" s="37">
        <v>259</v>
      </c>
      <c r="F264" s="154">
        <f t="shared" si="13"/>
        <v>0.58597285067873306</v>
      </c>
      <c r="G264" s="38"/>
    </row>
    <row r="265" spans="2:7" x14ac:dyDescent="0.25">
      <c r="B265" s="153">
        <v>-11400000</v>
      </c>
      <c r="C265" s="36">
        <f t="shared" si="12"/>
        <v>-2.0072627409922872E-4</v>
      </c>
      <c r="D265" s="36">
        <f t="shared" ref="D265:D328" si="14">-C265+D264</f>
        <v>1.0791555115043729</v>
      </c>
      <c r="E265" s="37">
        <v>260</v>
      </c>
      <c r="F265" s="154">
        <f t="shared" si="13"/>
        <v>0.58823529411764708</v>
      </c>
      <c r="G265" s="38"/>
    </row>
    <row r="266" spans="2:7" x14ac:dyDescent="0.25">
      <c r="B266" s="153">
        <v>-11300000</v>
      </c>
      <c r="C266" s="36">
        <f t="shared" si="12"/>
        <v>-1.9896551730888459E-4</v>
      </c>
      <c r="D266" s="36">
        <f t="shared" si="14"/>
        <v>1.0793544770216819</v>
      </c>
      <c r="E266" s="37">
        <v>261</v>
      </c>
      <c r="F266" s="154">
        <f t="shared" si="13"/>
        <v>0.5904977375565611</v>
      </c>
      <c r="G266" s="38"/>
    </row>
    <row r="267" spans="2:7" x14ac:dyDescent="0.25">
      <c r="B267" s="153">
        <v>-11000000</v>
      </c>
      <c r="C267" s="36">
        <f t="shared" si="12"/>
        <v>-1.9368324693785227E-4</v>
      </c>
      <c r="D267" s="36">
        <f t="shared" si="14"/>
        <v>1.0795481602686197</v>
      </c>
      <c r="E267" s="37">
        <v>262</v>
      </c>
      <c r="F267" s="154">
        <f t="shared" si="13"/>
        <v>0.59276018099547512</v>
      </c>
      <c r="G267" s="38"/>
    </row>
    <row r="268" spans="2:7" x14ac:dyDescent="0.25">
      <c r="B268" s="153">
        <v>-10900000</v>
      </c>
      <c r="C268" s="36">
        <f t="shared" si="12"/>
        <v>-1.9192249014750816E-4</v>
      </c>
      <c r="D268" s="36">
        <f t="shared" si="14"/>
        <v>1.0797400827587671</v>
      </c>
      <c r="E268" s="37">
        <v>263</v>
      </c>
      <c r="F268" s="154">
        <f t="shared" si="13"/>
        <v>0.59502262443438914</v>
      </c>
      <c r="G268" s="38"/>
    </row>
    <row r="269" spans="2:7" x14ac:dyDescent="0.25">
      <c r="B269" s="153">
        <v>-10900000</v>
      </c>
      <c r="C269" s="36">
        <f t="shared" si="12"/>
        <v>-1.9192249014750816E-4</v>
      </c>
      <c r="D269" s="36">
        <f t="shared" si="14"/>
        <v>1.0799320052489145</v>
      </c>
      <c r="E269" s="37">
        <v>264</v>
      </c>
      <c r="F269" s="154">
        <f t="shared" si="13"/>
        <v>0.59728506787330315</v>
      </c>
      <c r="G269" s="38"/>
    </row>
    <row r="270" spans="2:7" x14ac:dyDescent="0.25">
      <c r="B270" s="153">
        <v>-10900000</v>
      </c>
      <c r="C270" s="36">
        <f t="shared" si="12"/>
        <v>-1.9192249014750816E-4</v>
      </c>
      <c r="D270" s="36">
        <f t="shared" si="14"/>
        <v>1.080123927739062</v>
      </c>
      <c r="E270" s="37">
        <v>265</v>
      </c>
      <c r="F270" s="154">
        <f t="shared" si="13"/>
        <v>0.59954751131221717</v>
      </c>
      <c r="G270" s="38"/>
    </row>
    <row r="271" spans="2:7" x14ac:dyDescent="0.25">
      <c r="B271" s="153">
        <v>-10800000</v>
      </c>
      <c r="C271" s="36">
        <f t="shared" si="12"/>
        <v>-1.9016173335716403E-4</v>
      </c>
      <c r="D271" s="36">
        <f t="shared" si="14"/>
        <v>1.080314089472419</v>
      </c>
      <c r="E271" s="37">
        <v>266</v>
      </c>
      <c r="F271" s="154">
        <f t="shared" si="13"/>
        <v>0.60180995475113119</v>
      </c>
      <c r="G271" s="38"/>
    </row>
    <row r="272" spans="2:7" x14ac:dyDescent="0.25">
      <c r="B272" s="153">
        <v>-10700000</v>
      </c>
      <c r="C272" s="36">
        <f t="shared" si="12"/>
        <v>-1.8840097656681992E-4</v>
      </c>
      <c r="D272" s="36">
        <f t="shared" si="14"/>
        <v>1.0805024904489859</v>
      </c>
      <c r="E272" s="37">
        <v>267</v>
      </c>
      <c r="F272" s="154">
        <f t="shared" si="13"/>
        <v>0.60407239819004521</v>
      </c>
      <c r="G272" s="38"/>
    </row>
    <row r="273" spans="2:7" x14ac:dyDescent="0.25">
      <c r="B273" s="153">
        <v>-10700000</v>
      </c>
      <c r="C273" s="36">
        <f t="shared" si="12"/>
        <v>-1.8840097656681992E-4</v>
      </c>
      <c r="D273" s="36">
        <f t="shared" si="14"/>
        <v>1.0806908914255529</v>
      </c>
      <c r="E273" s="37">
        <v>268</v>
      </c>
      <c r="F273" s="154">
        <f t="shared" si="13"/>
        <v>0.60633484162895923</v>
      </c>
      <c r="G273" s="38"/>
    </row>
    <row r="274" spans="2:7" x14ac:dyDescent="0.25">
      <c r="B274" s="153">
        <v>-10500000</v>
      </c>
      <c r="C274" s="36">
        <f t="shared" si="12"/>
        <v>-1.8487946298613171E-4</v>
      </c>
      <c r="D274" s="36">
        <f t="shared" si="14"/>
        <v>1.080875770888539</v>
      </c>
      <c r="E274" s="37">
        <v>269</v>
      </c>
      <c r="F274" s="154">
        <f t="shared" si="13"/>
        <v>0.60859728506787325</v>
      </c>
      <c r="G274" s="38"/>
    </row>
    <row r="275" spans="2:7" x14ac:dyDescent="0.25">
      <c r="B275" s="153">
        <v>-10100000</v>
      </c>
      <c r="C275" s="36">
        <f t="shared" si="12"/>
        <v>-1.7783643582475526E-4</v>
      </c>
      <c r="D275" s="36">
        <f t="shared" si="14"/>
        <v>1.0810536073243637</v>
      </c>
      <c r="E275" s="37">
        <v>270</v>
      </c>
      <c r="F275" s="154">
        <f t="shared" si="13"/>
        <v>0.61085972850678738</v>
      </c>
      <c r="G275" s="38"/>
    </row>
    <row r="276" spans="2:7" x14ac:dyDescent="0.25">
      <c r="B276" s="153">
        <v>-10000000</v>
      </c>
      <c r="C276" s="36">
        <f t="shared" si="12"/>
        <v>-1.7607567903441115E-4</v>
      </c>
      <c r="D276" s="36">
        <f t="shared" si="14"/>
        <v>1.0812296830033981</v>
      </c>
      <c r="E276" s="37">
        <v>271</v>
      </c>
      <c r="F276" s="154">
        <f t="shared" si="13"/>
        <v>0.6131221719457014</v>
      </c>
      <c r="G276" s="38"/>
    </row>
    <row r="277" spans="2:7" x14ac:dyDescent="0.25">
      <c r="B277" s="153">
        <v>-9745726</v>
      </c>
      <c r="C277" s="36">
        <f t="shared" si="12"/>
        <v>-1.7159853231333156E-4</v>
      </c>
      <c r="D277" s="36">
        <f t="shared" si="14"/>
        <v>1.0814012815357115</v>
      </c>
      <c r="E277" s="37">
        <v>272</v>
      </c>
      <c r="F277" s="154">
        <f t="shared" si="13"/>
        <v>0.61538461538461542</v>
      </c>
      <c r="G277" s="38"/>
    </row>
    <row r="278" spans="2:7" x14ac:dyDescent="0.25">
      <c r="B278" s="153">
        <v>-9716431</v>
      </c>
      <c r="C278" s="36">
        <f t="shared" si="12"/>
        <v>-1.7108271861160027E-4</v>
      </c>
      <c r="D278" s="36">
        <f t="shared" si="14"/>
        <v>1.0815723642543231</v>
      </c>
      <c r="E278" s="37">
        <v>273</v>
      </c>
      <c r="F278" s="154">
        <f t="shared" si="13"/>
        <v>0.61764705882352944</v>
      </c>
      <c r="G278" s="38"/>
    </row>
    <row r="279" spans="2:7" x14ac:dyDescent="0.25">
      <c r="B279" s="153">
        <v>-9393336</v>
      </c>
      <c r="C279" s="36">
        <f t="shared" si="12"/>
        <v>-1.6539380145983796E-4</v>
      </c>
      <c r="D279" s="36">
        <f t="shared" si="14"/>
        <v>1.081737758055783</v>
      </c>
      <c r="E279" s="37">
        <v>274</v>
      </c>
      <c r="F279" s="154">
        <f t="shared" si="13"/>
        <v>0.61990950226244346</v>
      </c>
      <c r="G279" s="38"/>
    </row>
    <row r="280" spans="2:7" x14ac:dyDescent="0.25">
      <c r="B280" s="153">
        <v>-9382086</v>
      </c>
      <c r="C280" s="36">
        <f t="shared" si="12"/>
        <v>-1.6519571632092424E-4</v>
      </c>
      <c r="D280" s="36">
        <f t="shared" si="14"/>
        <v>1.0819029537721039</v>
      </c>
      <c r="E280" s="37">
        <v>275</v>
      </c>
      <c r="F280" s="154">
        <f t="shared" si="13"/>
        <v>0.62217194570135748</v>
      </c>
      <c r="G280" s="38"/>
    </row>
    <row r="281" spans="2:7" x14ac:dyDescent="0.25">
      <c r="B281" s="153">
        <v>-9124440</v>
      </c>
      <c r="C281" s="36">
        <f t="shared" si="12"/>
        <v>-1.6065919688087424E-4</v>
      </c>
      <c r="D281" s="36">
        <f t="shared" si="14"/>
        <v>1.0820636129689847</v>
      </c>
      <c r="E281" s="37">
        <v>276</v>
      </c>
      <c r="F281" s="154">
        <f t="shared" si="13"/>
        <v>0.6244343891402715</v>
      </c>
      <c r="G281" s="38"/>
    </row>
    <row r="282" spans="2:7" x14ac:dyDescent="0.25">
      <c r="B282" s="153">
        <v>-9062975</v>
      </c>
      <c r="C282" s="36">
        <f t="shared" si="12"/>
        <v>-1.5957694771968924E-4</v>
      </c>
      <c r="D282" s="36">
        <f t="shared" si="14"/>
        <v>1.0822231899167043</v>
      </c>
      <c r="E282" s="37">
        <v>277</v>
      </c>
      <c r="F282" s="154">
        <f t="shared" si="13"/>
        <v>0.62669683257918551</v>
      </c>
      <c r="G282" s="38"/>
    </row>
    <row r="283" spans="2:7" x14ac:dyDescent="0.25">
      <c r="B283" s="153">
        <v>-9046596</v>
      </c>
      <c r="C283" s="36">
        <f t="shared" si="12"/>
        <v>-1.5928855336499879E-4</v>
      </c>
      <c r="D283" s="36">
        <f t="shared" si="14"/>
        <v>1.0823824784700693</v>
      </c>
      <c r="E283" s="37">
        <v>278</v>
      </c>
      <c r="F283" s="154">
        <f t="shared" si="13"/>
        <v>0.62895927601809953</v>
      </c>
      <c r="G283" s="38"/>
    </row>
    <row r="284" spans="2:7" x14ac:dyDescent="0.25">
      <c r="B284" s="153">
        <v>-8966570</v>
      </c>
      <c r="C284" s="36">
        <f t="shared" si="12"/>
        <v>-1.5787949013595801E-4</v>
      </c>
      <c r="D284" s="36">
        <f t="shared" si="14"/>
        <v>1.0825403579602053</v>
      </c>
      <c r="E284" s="37">
        <v>279</v>
      </c>
      <c r="F284" s="154">
        <f t="shared" si="13"/>
        <v>0.63122171945701355</v>
      </c>
      <c r="G284" s="38"/>
    </row>
    <row r="285" spans="2:7" x14ac:dyDescent="0.25">
      <c r="B285" s="153">
        <v>-8653381</v>
      </c>
      <c r="C285" s="36">
        <f t="shared" si="12"/>
        <v>-1.5236499355184718E-4</v>
      </c>
      <c r="D285" s="36">
        <f t="shared" si="14"/>
        <v>1.0826927229537571</v>
      </c>
      <c r="E285" s="37">
        <v>280</v>
      </c>
      <c r="F285" s="154">
        <f t="shared" si="13"/>
        <v>0.63348416289592757</v>
      </c>
      <c r="G285" s="38"/>
    </row>
    <row r="286" spans="2:7" x14ac:dyDescent="0.25">
      <c r="B286" s="153">
        <v>-8549152</v>
      </c>
      <c r="C286" s="36">
        <f t="shared" si="12"/>
        <v>-1.5052977435683941E-4</v>
      </c>
      <c r="D286" s="36">
        <f t="shared" si="14"/>
        <v>1.082843252728114</v>
      </c>
      <c r="E286" s="37">
        <v>281</v>
      </c>
      <c r="F286" s="154">
        <f t="shared" si="13"/>
        <v>0.63574660633484159</v>
      </c>
      <c r="G286" s="38"/>
    </row>
    <row r="287" spans="2:7" x14ac:dyDescent="0.25">
      <c r="B287" s="153">
        <v>-8217280</v>
      </c>
      <c r="C287" s="36">
        <f t="shared" si="12"/>
        <v>-1.446863155815886E-4</v>
      </c>
      <c r="D287" s="36">
        <f t="shared" si="14"/>
        <v>1.0829879390436956</v>
      </c>
      <c r="E287" s="37">
        <v>282</v>
      </c>
      <c r="F287" s="154">
        <f t="shared" si="13"/>
        <v>0.63800904977375561</v>
      </c>
      <c r="G287" s="38"/>
    </row>
    <row r="288" spans="2:7" x14ac:dyDescent="0.25">
      <c r="B288" s="153">
        <v>-8019402</v>
      </c>
      <c r="C288" s="36">
        <f t="shared" si="12"/>
        <v>-1.4120216525999148E-4</v>
      </c>
      <c r="D288" s="36">
        <f t="shared" si="14"/>
        <v>1.0831291412089556</v>
      </c>
      <c r="E288" s="37">
        <v>283</v>
      </c>
      <c r="F288" s="154">
        <f t="shared" si="13"/>
        <v>0.64027149321266963</v>
      </c>
      <c r="G288" s="38"/>
    </row>
    <row r="289" spans="2:7" x14ac:dyDescent="0.25">
      <c r="B289" s="153">
        <v>-7996193</v>
      </c>
      <c r="C289" s="36">
        <f t="shared" si="12"/>
        <v>-1.4079351121652051E-4</v>
      </c>
      <c r="D289" s="36">
        <f t="shared" si="14"/>
        <v>1.0832699347201722</v>
      </c>
      <c r="E289" s="37">
        <v>284</v>
      </c>
      <c r="F289" s="154">
        <f t="shared" si="13"/>
        <v>0.64253393665158376</v>
      </c>
      <c r="G289" s="38"/>
    </row>
    <row r="290" spans="2:7" x14ac:dyDescent="0.25">
      <c r="B290" s="153">
        <v>-7977888</v>
      </c>
      <c r="C290" s="36">
        <f t="shared" si="12"/>
        <v>-1.4047120468604804E-4</v>
      </c>
      <c r="D290" s="36">
        <f t="shared" si="14"/>
        <v>1.0834104059248582</v>
      </c>
      <c r="E290" s="37">
        <v>285</v>
      </c>
      <c r="F290" s="154">
        <f t="shared" si="13"/>
        <v>0.64479638009049778</v>
      </c>
      <c r="G290" s="38"/>
    </row>
    <row r="291" spans="2:7" x14ac:dyDescent="0.25">
      <c r="B291" s="153">
        <v>-7909125</v>
      </c>
      <c r="C291" s="36">
        <f t="shared" si="12"/>
        <v>-1.392604554943037E-4</v>
      </c>
      <c r="D291" s="36">
        <f t="shared" si="14"/>
        <v>1.0835496663803525</v>
      </c>
      <c r="E291" s="37">
        <v>286</v>
      </c>
      <c r="F291" s="154">
        <f t="shared" si="13"/>
        <v>0.6470588235294118</v>
      </c>
      <c r="G291" s="38"/>
    </row>
    <row r="292" spans="2:7" x14ac:dyDescent="0.25">
      <c r="B292" s="153">
        <v>-7769277</v>
      </c>
      <c r="C292" s="36">
        <f t="shared" si="12"/>
        <v>-1.3679807233814327E-4</v>
      </c>
      <c r="D292" s="36">
        <f t="shared" si="14"/>
        <v>1.0836864644526907</v>
      </c>
      <c r="E292" s="37">
        <v>287</v>
      </c>
      <c r="F292" s="154">
        <f t="shared" si="13"/>
        <v>0.64932126696832582</v>
      </c>
      <c r="G292" s="38"/>
    </row>
    <row r="293" spans="2:7" x14ac:dyDescent="0.25">
      <c r="B293" s="153">
        <v>-7602655</v>
      </c>
      <c r="C293" s="36">
        <f t="shared" si="12"/>
        <v>-1.338642641589361E-4</v>
      </c>
      <c r="D293" s="36">
        <f t="shared" si="14"/>
        <v>1.0838203287168495</v>
      </c>
      <c r="E293" s="37">
        <v>288</v>
      </c>
      <c r="F293" s="154">
        <f t="shared" si="13"/>
        <v>0.65158371040723984</v>
      </c>
      <c r="G293" s="38"/>
    </row>
    <row r="294" spans="2:7" x14ac:dyDescent="0.25">
      <c r="B294" s="153">
        <v>-7402233</v>
      </c>
      <c r="C294" s="36">
        <f t="shared" si="12"/>
        <v>-1.3033532018459263E-4</v>
      </c>
      <c r="D294" s="36">
        <f t="shared" si="14"/>
        <v>1.0839506640370342</v>
      </c>
      <c r="E294" s="37">
        <v>289</v>
      </c>
      <c r="F294" s="154">
        <f t="shared" si="13"/>
        <v>0.65384615384615385</v>
      </c>
      <c r="G294" s="38"/>
    </row>
    <row r="295" spans="2:7" x14ac:dyDescent="0.25">
      <c r="B295" s="153">
        <v>-7365903</v>
      </c>
      <c r="C295" s="36">
        <f t="shared" si="12"/>
        <v>-1.2969563724266061E-4</v>
      </c>
      <c r="D295" s="36">
        <f t="shared" si="14"/>
        <v>1.084080359674277</v>
      </c>
      <c r="E295" s="37">
        <v>290</v>
      </c>
      <c r="F295" s="154">
        <f t="shared" si="13"/>
        <v>0.65610859728506787</v>
      </c>
      <c r="G295" s="38"/>
    </row>
    <row r="296" spans="2:7" x14ac:dyDescent="0.25">
      <c r="B296" s="153">
        <v>-7337430</v>
      </c>
      <c r="C296" s="36">
        <f t="shared" si="12"/>
        <v>-1.2919429696174595E-4</v>
      </c>
      <c r="D296" s="36">
        <f t="shared" si="14"/>
        <v>1.0842095539712386</v>
      </c>
      <c r="E296" s="37">
        <v>291</v>
      </c>
      <c r="F296" s="154">
        <f t="shared" si="13"/>
        <v>0.65837104072398189</v>
      </c>
      <c r="G296" s="38"/>
    </row>
    <row r="297" spans="2:7" x14ac:dyDescent="0.25">
      <c r="B297" s="153">
        <v>-6854405</v>
      </c>
      <c r="C297" s="36">
        <f t="shared" si="12"/>
        <v>-1.2068940147518629E-4</v>
      </c>
      <c r="D297" s="36">
        <f t="shared" si="14"/>
        <v>1.0843302433727138</v>
      </c>
      <c r="E297" s="37">
        <v>292</v>
      </c>
      <c r="F297" s="154">
        <f t="shared" si="13"/>
        <v>0.66063348416289591</v>
      </c>
      <c r="G297" s="38"/>
    </row>
    <row r="298" spans="2:7" x14ac:dyDescent="0.25">
      <c r="B298" s="153">
        <v>-6445878</v>
      </c>
      <c r="C298" s="36">
        <f t="shared" si="12"/>
        <v>-1.134962345822972E-4</v>
      </c>
      <c r="D298" s="36">
        <f t="shared" si="14"/>
        <v>1.0844437396072961</v>
      </c>
      <c r="E298" s="37">
        <v>293</v>
      </c>
      <c r="F298" s="154">
        <f t="shared" si="13"/>
        <v>0.66289592760180993</v>
      </c>
      <c r="G298" s="38"/>
    </row>
    <row r="299" spans="2:7" x14ac:dyDescent="0.25">
      <c r="B299" s="153">
        <v>-6387798</v>
      </c>
      <c r="C299" s="36">
        <f t="shared" si="12"/>
        <v>-1.1247358703846534E-4</v>
      </c>
      <c r="D299" s="36">
        <f t="shared" si="14"/>
        <v>1.0845562131943345</v>
      </c>
      <c r="E299" s="37">
        <v>294</v>
      </c>
      <c r="F299" s="154">
        <f t="shared" si="13"/>
        <v>0.66515837104072395</v>
      </c>
      <c r="G299" s="38"/>
    </row>
    <row r="300" spans="2:7" x14ac:dyDescent="0.25">
      <c r="B300" s="153">
        <v>-6295102</v>
      </c>
      <c r="C300" s="36">
        <f t="shared" si="12"/>
        <v>-1.1084143592408797E-4</v>
      </c>
      <c r="D300" s="36">
        <f t="shared" si="14"/>
        <v>1.0846670546302586</v>
      </c>
      <c r="E300" s="37">
        <v>295</v>
      </c>
      <c r="F300" s="154">
        <f t="shared" si="13"/>
        <v>0.66742081447963797</v>
      </c>
      <c r="G300" s="38"/>
    </row>
    <row r="301" spans="2:7" x14ac:dyDescent="0.25">
      <c r="B301" s="153">
        <v>-6258345</v>
      </c>
      <c r="C301" s="36">
        <f t="shared" si="12"/>
        <v>-1.1019423455066118E-4</v>
      </c>
      <c r="D301" s="36">
        <f t="shared" si="14"/>
        <v>1.0847772488648093</v>
      </c>
      <c r="E301" s="37">
        <v>296</v>
      </c>
      <c r="F301" s="154">
        <f t="shared" si="13"/>
        <v>0.66968325791855199</v>
      </c>
      <c r="G301" s="38"/>
    </row>
    <row r="302" spans="2:7" x14ac:dyDescent="0.25">
      <c r="B302" s="153">
        <v>-6246002</v>
      </c>
      <c r="C302" s="36">
        <f t="shared" si="12"/>
        <v>-1.0997690434002902E-4</v>
      </c>
      <c r="D302" s="36">
        <f t="shared" si="14"/>
        <v>1.0848872257691493</v>
      </c>
      <c r="E302" s="37">
        <v>297</v>
      </c>
      <c r="F302" s="154">
        <f t="shared" si="13"/>
        <v>0.67194570135746612</v>
      </c>
      <c r="G302" s="38"/>
    </row>
    <row r="303" spans="2:7" x14ac:dyDescent="0.25">
      <c r="B303" s="153">
        <v>-6235941</v>
      </c>
      <c r="C303" s="36">
        <f t="shared" si="12"/>
        <v>-1.0979975459935248E-4</v>
      </c>
      <c r="D303" s="36">
        <f t="shared" si="14"/>
        <v>1.0849970255237487</v>
      </c>
      <c r="E303" s="37">
        <v>298</v>
      </c>
      <c r="F303" s="154">
        <f t="shared" si="13"/>
        <v>0.67420814479638014</v>
      </c>
      <c r="G303" s="38"/>
    </row>
    <row r="304" spans="2:7" x14ac:dyDescent="0.25">
      <c r="B304" s="153">
        <v>-6156765</v>
      </c>
      <c r="C304" s="36">
        <f t="shared" si="12"/>
        <v>-1.0840565780302963E-4</v>
      </c>
      <c r="D304" s="36">
        <f t="shared" si="14"/>
        <v>1.0851054311815518</v>
      </c>
      <c r="E304" s="37">
        <v>299</v>
      </c>
      <c r="F304" s="154">
        <f t="shared" si="13"/>
        <v>0.67647058823529416</v>
      </c>
      <c r="G304" s="38"/>
    </row>
    <row r="305" spans="2:7" x14ac:dyDescent="0.25">
      <c r="B305" s="153">
        <v>-5897267</v>
      </c>
      <c r="C305" s="36">
        <f t="shared" si="12"/>
        <v>-1.0383652914722247E-4</v>
      </c>
      <c r="D305" s="36">
        <f t="shared" si="14"/>
        <v>1.085209267710699</v>
      </c>
      <c r="E305" s="37">
        <v>300</v>
      </c>
      <c r="F305" s="154">
        <f t="shared" si="13"/>
        <v>0.67873303167420818</v>
      </c>
      <c r="G305" s="38"/>
    </row>
    <row r="306" spans="2:7" x14ac:dyDescent="0.25">
      <c r="B306" s="153">
        <v>-5710613</v>
      </c>
      <c r="C306" s="36">
        <f t="shared" si="12"/>
        <v>-1.0055000616777357E-4</v>
      </c>
      <c r="D306" s="36">
        <f t="shared" si="14"/>
        <v>1.0853098177168667</v>
      </c>
      <c r="E306" s="37">
        <v>301</v>
      </c>
      <c r="F306" s="154">
        <f t="shared" si="13"/>
        <v>0.6809954751131222</v>
      </c>
      <c r="G306" s="38"/>
    </row>
    <row r="307" spans="2:7" x14ac:dyDescent="0.25">
      <c r="B307" s="153">
        <v>-5710446</v>
      </c>
      <c r="C307" s="36">
        <f t="shared" si="12"/>
        <v>-1.0054706570393371E-4</v>
      </c>
      <c r="D307" s="36">
        <f t="shared" si="14"/>
        <v>1.0854103647825706</v>
      </c>
      <c r="E307" s="37">
        <v>302</v>
      </c>
      <c r="F307" s="154">
        <f t="shared" si="13"/>
        <v>0.68325791855203621</v>
      </c>
      <c r="G307" s="38"/>
    </row>
    <row r="308" spans="2:7" x14ac:dyDescent="0.25">
      <c r="B308" s="153">
        <v>-5157657</v>
      </c>
      <c r="C308" s="36">
        <f t="shared" si="12"/>
        <v>-9.0813795850158384E-5</v>
      </c>
      <c r="D308" s="36">
        <f t="shared" si="14"/>
        <v>1.0855011785784208</v>
      </c>
      <c r="E308" s="37">
        <v>303</v>
      </c>
      <c r="F308" s="154">
        <f t="shared" si="13"/>
        <v>0.68552036199095023</v>
      </c>
      <c r="G308" s="38"/>
    </row>
    <row r="309" spans="2:7" x14ac:dyDescent="0.25">
      <c r="B309" s="153">
        <v>-5144247</v>
      </c>
      <c r="C309" s="36">
        <f t="shared" si="12"/>
        <v>-9.0577678364573252E-5</v>
      </c>
      <c r="D309" s="36">
        <f t="shared" si="14"/>
        <v>1.0855917562567854</v>
      </c>
      <c r="E309" s="37">
        <v>304</v>
      </c>
      <c r="F309" s="154">
        <f t="shared" si="13"/>
        <v>0.68778280542986425</v>
      </c>
      <c r="G309" s="38"/>
    </row>
    <row r="310" spans="2:7" x14ac:dyDescent="0.25">
      <c r="B310" s="153">
        <v>-5130791</v>
      </c>
      <c r="C310" s="36">
        <f t="shared" si="12"/>
        <v>-9.0340750930864547E-5</v>
      </c>
      <c r="D310" s="36">
        <f t="shared" si="14"/>
        <v>1.0856820970077163</v>
      </c>
      <c r="E310" s="37">
        <v>305</v>
      </c>
      <c r="F310" s="154">
        <f t="shared" si="13"/>
        <v>0.69004524886877827</v>
      </c>
      <c r="G310" s="38"/>
    </row>
    <row r="311" spans="2:7" x14ac:dyDescent="0.25">
      <c r="B311" s="153">
        <v>-5008203</v>
      </c>
      <c r="C311" s="36">
        <f t="shared" si="12"/>
        <v>-8.8182274396717496E-5</v>
      </c>
      <c r="D311" s="36">
        <f t="shared" si="14"/>
        <v>1.0857702792821131</v>
      </c>
      <c r="E311" s="37">
        <v>306</v>
      </c>
      <c r="F311" s="154">
        <f t="shared" si="13"/>
        <v>0.69230769230769229</v>
      </c>
      <c r="G311" s="38"/>
    </row>
    <row r="312" spans="2:7" x14ac:dyDescent="0.25">
      <c r="B312" s="153">
        <v>-4506800</v>
      </c>
      <c r="C312" s="36">
        <f t="shared" si="12"/>
        <v>-7.935378702722842E-5</v>
      </c>
      <c r="D312" s="36">
        <f t="shared" si="14"/>
        <v>1.0858496330691403</v>
      </c>
      <c r="E312" s="37">
        <v>307</v>
      </c>
      <c r="F312" s="154">
        <f t="shared" si="13"/>
        <v>0.69457013574660631</v>
      </c>
      <c r="G312" s="38"/>
    </row>
    <row r="313" spans="2:7" x14ac:dyDescent="0.25">
      <c r="B313" s="153">
        <v>-4447778</v>
      </c>
      <c r="C313" s="36">
        <f t="shared" si="12"/>
        <v>-7.8314553154431517E-5</v>
      </c>
      <c r="D313" s="36">
        <f t="shared" si="14"/>
        <v>1.0859279476222947</v>
      </c>
      <c r="E313" s="37">
        <v>308</v>
      </c>
      <c r="F313" s="154">
        <f t="shared" si="13"/>
        <v>0.69683257918552033</v>
      </c>
      <c r="G313" s="38"/>
    </row>
    <row r="314" spans="2:7" x14ac:dyDescent="0.25">
      <c r="B314" s="153">
        <v>-4429494</v>
      </c>
      <c r="C314" s="36">
        <f t="shared" si="12"/>
        <v>-7.7992616382884994E-5</v>
      </c>
      <c r="D314" s="36">
        <f t="shared" si="14"/>
        <v>1.0860059402386777</v>
      </c>
      <c r="E314" s="37">
        <v>309</v>
      </c>
      <c r="F314" s="154">
        <f t="shared" si="13"/>
        <v>0.69909502262443435</v>
      </c>
      <c r="G314" s="38"/>
    </row>
    <row r="315" spans="2:7" x14ac:dyDescent="0.25">
      <c r="B315" s="153">
        <v>-4407965</v>
      </c>
      <c r="C315" s="36">
        <f t="shared" si="12"/>
        <v>-7.7613543053491814E-5</v>
      </c>
      <c r="D315" s="36">
        <f t="shared" si="14"/>
        <v>1.0860835537817313</v>
      </c>
      <c r="E315" s="37">
        <v>310</v>
      </c>
      <c r="F315" s="154">
        <f t="shared" si="13"/>
        <v>0.70135746606334837</v>
      </c>
      <c r="G315" s="38"/>
    </row>
    <row r="316" spans="2:7" x14ac:dyDescent="0.25">
      <c r="B316" s="153">
        <v>-4312896</v>
      </c>
      <c r="C316" s="36">
        <f t="shared" si="12"/>
        <v>-7.5939609180479572E-5</v>
      </c>
      <c r="D316" s="36">
        <f t="shared" si="14"/>
        <v>1.0861594933909118</v>
      </c>
      <c r="E316" s="37">
        <v>311</v>
      </c>
      <c r="F316" s="154">
        <f t="shared" si="13"/>
        <v>0.7036199095022625</v>
      </c>
      <c r="G316" s="38"/>
    </row>
    <row r="317" spans="2:7" x14ac:dyDescent="0.25">
      <c r="B317" s="153">
        <v>-3982469</v>
      </c>
      <c r="C317" s="36">
        <f t="shared" si="12"/>
        <v>-7.0121593340849233E-5</v>
      </c>
      <c r="D317" s="36">
        <f t="shared" si="14"/>
        <v>1.0862296149842525</v>
      </c>
      <c r="E317" s="37">
        <v>312</v>
      </c>
      <c r="F317" s="154">
        <f t="shared" si="13"/>
        <v>0.70588235294117652</v>
      </c>
      <c r="G317" s="38"/>
    </row>
    <row r="318" spans="2:7" x14ac:dyDescent="0.25">
      <c r="B318" s="153">
        <v>-3881928</v>
      </c>
      <c r="C318" s="36">
        <f t="shared" si="12"/>
        <v>-6.8351310856269365E-5</v>
      </c>
      <c r="D318" s="36">
        <f t="shared" si="14"/>
        <v>1.0862979662951089</v>
      </c>
      <c r="E318" s="37">
        <v>313</v>
      </c>
      <c r="F318" s="154">
        <f t="shared" si="13"/>
        <v>0.70814479638009054</v>
      </c>
      <c r="G318" s="38"/>
    </row>
    <row r="319" spans="2:7" x14ac:dyDescent="0.25">
      <c r="B319" s="153">
        <v>-3786000</v>
      </c>
      <c r="C319" s="36">
        <f t="shared" si="12"/>
        <v>-6.6662252082428058E-5</v>
      </c>
      <c r="D319" s="36">
        <f t="shared" si="14"/>
        <v>1.0863646285471913</v>
      </c>
      <c r="E319" s="37">
        <v>314</v>
      </c>
      <c r="F319" s="154">
        <f t="shared" si="13"/>
        <v>0.71040723981900455</v>
      </c>
      <c r="G319" s="38"/>
    </row>
    <row r="320" spans="2:7" x14ac:dyDescent="0.25">
      <c r="B320" s="153">
        <v>-3762324</v>
      </c>
      <c r="C320" s="36">
        <f t="shared" si="12"/>
        <v>-6.6245375304746184E-5</v>
      </c>
      <c r="D320" s="36">
        <f t="shared" si="14"/>
        <v>1.0864308739224959</v>
      </c>
      <c r="E320" s="37">
        <v>315</v>
      </c>
      <c r="F320" s="154">
        <f t="shared" si="13"/>
        <v>0.71266968325791857</v>
      </c>
      <c r="G320" s="38"/>
    </row>
    <row r="321" spans="2:7" x14ac:dyDescent="0.25">
      <c r="B321" s="153">
        <v>-3573829</v>
      </c>
      <c r="C321" s="36">
        <f t="shared" si="12"/>
        <v>-6.2926436792787053E-5</v>
      </c>
      <c r="D321" s="36">
        <f t="shared" si="14"/>
        <v>1.0864938003592888</v>
      </c>
      <c r="E321" s="37">
        <v>316</v>
      </c>
      <c r="F321" s="154">
        <f t="shared" si="13"/>
        <v>0.71493212669683259</v>
      </c>
      <c r="G321" s="38"/>
    </row>
    <row r="322" spans="2:7" x14ac:dyDescent="0.25">
      <c r="B322" s="153">
        <v>-3509802</v>
      </c>
      <c r="C322" s="36">
        <f t="shared" si="12"/>
        <v>-6.1799077042633431E-5</v>
      </c>
      <c r="D322" s="36">
        <f t="shared" si="14"/>
        <v>1.0865555994363314</v>
      </c>
      <c r="E322" s="37">
        <v>317</v>
      </c>
      <c r="F322" s="154">
        <f t="shared" si="13"/>
        <v>0.71719457013574661</v>
      </c>
      <c r="G322" s="38"/>
    </row>
    <row r="323" spans="2:7" x14ac:dyDescent="0.25">
      <c r="B323" s="153">
        <v>-3328152</v>
      </c>
      <c r="C323" s="36">
        <f t="shared" si="12"/>
        <v>-5.8600662332973353E-5</v>
      </c>
      <c r="D323" s="36">
        <f t="shared" si="14"/>
        <v>1.0866142000986643</v>
      </c>
      <c r="E323" s="37">
        <v>318</v>
      </c>
      <c r="F323" s="154">
        <f t="shared" si="13"/>
        <v>0.71945701357466063</v>
      </c>
      <c r="G323" s="38"/>
    </row>
    <row r="324" spans="2:7" x14ac:dyDescent="0.25">
      <c r="B324" s="153">
        <v>-3145687</v>
      </c>
      <c r="C324" s="36">
        <f t="shared" si="12"/>
        <v>-5.5387897455471968E-5</v>
      </c>
      <c r="D324" s="36">
        <f t="shared" si="14"/>
        <v>1.0866695879961197</v>
      </c>
      <c r="E324" s="37">
        <v>319</v>
      </c>
      <c r="F324" s="154">
        <f t="shared" si="13"/>
        <v>0.72171945701357465</v>
      </c>
      <c r="G324" s="38"/>
    </row>
    <row r="325" spans="2:7" x14ac:dyDescent="0.25">
      <c r="B325" s="153">
        <v>-3007636</v>
      </c>
      <c r="C325" s="36">
        <f t="shared" si="12"/>
        <v>-5.2957155098834019E-5</v>
      </c>
      <c r="D325" s="36">
        <f t="shared" si="14"/>
        <v>1.0867225451512186</v>
      </c>
      <c r="E325" s="37">
        <v>320</v>
      </c>
      <c r="F325" s="154">
        <f t="shared" si="13"/>
        <v>0.72398190045248867</v>
      </c>
      <c r="G325" s="38"/>
    </row>
    <row r="326" spans="2:7" x14ac:dyDescent="0.25">
      <c r="B326" s="153">
        <v>-2997796</v>
      </c>
      <c r="C326" s="36">
        <f t="shared" si="12"/>
        <v>-5.2783896630664158E-5</v>
      </c>
      <c r="D326" s="36">
        <f t="shared" si="14"/>
        <v>1.0867753290478492</v>
      </c>
      <c r="E326" s="37">
        <v>321</v>
      </c>
      <c r="F326" s="154">
        <f t="shared" si="13"/>
        <v>0.72624434389140269</v>
      </c>
      <c r="G326" s="38"/>
    </row>
    <row r="327" spans="2:7" x14ac:dyDescent="0.25">
      <c r="B327" s="153">
        <v>-2990400</v>
      </c>
      <c r="C327" s="36">
        <f t="shared" ref="C327:C390" si="15">-B327/SUM($B$6:$B$447)</f>
        <v>-5.2653671058450309E-5</v>
      </c>
      <c r="D327" s="36">
        <f t="shared" si="14"/>
        <v>1.0868279827189078</v>
      </c>
      <c r="E327" s="37">
        <v>322</v>
      </c>
      <c r="F327" s="154">
        <f t="shared" ref="F327:F390" si="16">+E327/$E$447</f>
        <v>0.72850678733031671</v>
      </c>
      <c r="G327" s="38"/>
    </row>
    <row r="328" spans="2:7" x14ac:dyDescent="0.25">
      <c r="B328" s="153">
        <v>-2645547</v>
      </c>
      <c r="C328" s="36">
        <f t="shared" si="15"/>
        <v>-4.6581648444244934E-5</v>
      </c>
      <c r="D328" s="36">
        <f t="shared" si="14"/>
        <v>1.0868745643673521</v>
      </c>
      <c r="E328" s="37">
        <v>323</v>
      </c>
      <c r="F328" s="154">
        <f t="shared" si="16"/>
        <v>0.73076923076923073</v>
      </c>
      <c r="G328" s="38"/>
    </row>
    <row r="329" spans="2:7" x14ac:dyDescent="0.25">
      <c r="B329" s="153">
        <v>-2521106</v>
      </c>
      <c r="C329" s="36">
        <f t="shared" si="15"/>
        <v>-4.4390545086772818E-5</v>
      </c>
      <c r="D329" s="36">
        <f t="shared" ref="D329:D392" si="17">-C329+D328</f>
        <v>1.086918954912439</v>
      </c>
      <c r="E329" s="37">
        <v>324</v>
      </c>
      <c r="F329" s="154">
        <f t="shared" si="16"/>
        <v>0.73303167420814475</v>
      </c>
      <c r="G329" s="38"/>
    </row>
    <row r="330" spans="2:7" x14ac:dyDescent="0.25">
      <c r="B330" s="153">
        <v>-2318435</v>
      </c>
      <c r="C330" s="36">
        <f t="shared" si="15"/>
        <v>-4.0822001692214501E-5</v>
      </c>
      <c r="D330" s="36">
        <f t="shared" si="17"/>
        <v>1.0869597769141313</v>
      </c>
      <c r="E330" s="37">
        <v>325</v>
      </c>
      <c r="F330" s="154">
        <f t="shared" si="16"/>
        <v>0.73529411764705888</v>
      </c>
      <c r="G330" s="38"/>
    </row>
    <row r="331" spans="2:7" x14ac:dyDescent="0.25">
      <c r="B331" s="153">
        <v>-1942107</v>
      </c>
      <c r="C331" s="36">
        <f t="shared" si="15"/>
        <v>-3.4195780878248314E-5</v>
      </c>
      <c r="D331" s="36">
        <f t="shared" si="17"/>
        <v>1.0869939726950095</v>
      </c>
      <c r="E331" s="37">
        <v>326</v>
      </c>
      <c r="F331" s="154">
        <f t="shared" si="16"/>
        <v>0.73755656108597289</v>
      </c>
      <c r="G331" s="38"/>
    </row>
    <row r="332" spans="2:7" x14ac:dyDescent="0.25">
      <c r="B332" s="153">
        <v>-1866596</v>
      </c>
      <c r="C332" s="36">
        <f t="shared" si="15"/>
        <v>-3.2866215818291569E-5</v>
      </c>
      <c r="D332" s="36">
        <f t="shared" si="17"/>
        <v>1.0870268389108277</v>
      </c>
      <c r="E332" s="37">
        <v>327</v>
      </c>
      <c r="F332" s="154">
        <f t="shared" si="16"/>
        <v>0.73981900452488691</v>
      </c>
      <c r="G332" s="38"/>
    </row>
    <row r="333" spans="2:7" x14ac:dyDescent="0.25">
      <c r="B333" s="153">
        <v>-1859567</v>
      </c>
      <c r="C333" s="36">
        <f t="shared" si="15"/>
        <v>-3.2742452223498285E-5</v>
      </c>
      <c r="D333" s="36">
        <f t="shared" si="17"/>
        <v>1.0870595813630513</v>
      </c>
      <c r="E333" s="37">
        <v>328</v>
      </c>
      <c r="F333" s="154">
        <f t="shared" si="16"/>
        <v>0.74208144796380093</v>
      </c>
      <c r="G333" s="38"/>
    </row>
    <row r="334" spans="2:7" x14ac:dyDescent="0.25">
      <c r="B334" s="153">
        <v>-1808903</v>
      </c>
      <c r="C334" s="36">
        <f t="shared" si="15"/>
        <v>-3.1850382403238342E-5</v>
      </c>
      <c r="D334" s="36">
        <f t="shared" si="17"/>
        <v>1.0870914317454545</v>
      </c>
      <c r="E334" s="37">
        <v>329</v>
      </c>
      <c r="F334" s="154">
        <f t="shared" si="16"/>
        <v>0.74434389140271495</v>
      </c>
      <c r="G334" s="38"/>
    </row>
    <row r="335" spans="2:7" x14ac:dyDescent="0.25">
      <c r="B335" s="153">
        <v>-1752575</v>
      </c>
      <c r="C335" s="36">
        <f t="shared" si="15"/>
        <v>-3.0858583318373315E-5</v>
      </c>
      <c r="D335" s="36">
        <f t="shared" si="17"/>
        <v>1.0871222903287729</v>
      </c>
      <c r="E335" s="37">
        <v>330</v>
      </c>
      <c r="F335" s="154">
        <f t="shared" si="16"/>
        <v>0.74660633484162897</v>
      </c>
      <c r="G335" s="38"/>
    </row>
    <row r="336" spans="2:7" x14ac:dyDescent="0.25">
      <c r="B336" s="153">
        <v>-1656401</v>
      </c>
      <c r="C336" s="36">
        <f t="shared" si="15"/>
        <v>-2.9165193082827765E-5</v>
      </c>
      <c r="D336" s="36">
        <f t="shared" si="17"/>
        <v>1.0871514555218558</v>
      </c>
      <c r="E336" s="37">
        <v>331</v>
      </c>
      <c r="F336" s="154">
        <f t="shared" si="16"/>
        <v>0.74886877828054299</v>
      </c>
      <c r="G336" s="38"/>
    </row>
    <row r="337" spans="2:7" x14ac:dyDescent="0.25">
      <c r="B337" s="153">
        <v>-1623038</v>
      </c>
      <c r="C337" s="36">
        <f t="shared" si="15"/>
        <v>-2.8577751794865261E-5</v>
      </c>
      <c r="D337" s="36">
        <f t="shared" si="17"/>
        <v>1.0871800332736505</v>
      </c>
      <c r="E337" s="37">
        <v>332</v>
      </c>
      <c r="F337" s="154">
        <f t="shared" si="16"/>
        <v>0.75113122171945701</v>
      </c>
      <c r="G337" s="38"/>
    </row>
    <row r="338" spans="2:7" x14ac:dyDescent="0.25">
      <c r="B338" s="153">
        <v>-1376757</v>
      </c>
      <c r="C338" s="36">
        <f t="shared" si="15"/>
        <v>-2.424134236403788E-5</v>
      </c>
      <c r="D338" s="36">
        <f t="shared" si="17"/>
        <v>1.0872042746160147</v>
      </c>
      <c r="E338" s="37">
        <v>333</v>
      </c>
      <c r="F338" s="154">
        <f t="shared" si="16"/>
        <v>0.75339366515837103</v>
      </c>
      <c r="G338" s="38"/>
    </row>
    <row r="339" spans="2:7" x14ac:dyDescent="0.25">
      <c r="B339" s="153">
        <v>-1374626</v>
      </c>
      <c r="C339" s="36">
        <f t="shared" si="15"/>
        <v>-2.4203820636835645E-5</v>
      </c>
      <c r="D339" s="36">
        <f t="shared" si="17"/>
        <v>1.0872284784366515</v>
      </c>
      <c r="E339" s="37">
        <v>334</v>
      </c>
      <c r="F339" s="154">
        <f t="shared" si="16"/>
        <v>0.75565610859728505</v>
      </c>
      <c r="G339" s="38"/>
    </row>
    <row r="340" spans="2:7" x14ac:dyDescent="0.25">
      <c r="B340" s="153">
        <v>-1366262</v>
      </c>
      <c r="C340" s="36">
        <f t="shared" si="15"/>
        <v>-2.4056550938891264E-5</v>
      </c>
      <c r="D340" s="36">
        <f t="shared" si="17"/>
        <v>1.0872525349875903</v>
      </c>
      <c r="E340" s="37">
        <v>335</v>
      </c>
      <c r="F340" s="154">
        <f t="shared" si="16"/>
        <v>0.75791855203619907</v>
      </c>
      <c r="G340" s="38"/>
    </row>
    <row r="341" spans="2:7" x14ac:dyDescent="0.25">
      <c r="B341" s="153">
        <v>-1340100</v>
      </c>
      <c r="C341" s="36">
        <f t="shared" si="15"/>
        <v>-2.3595901747401437E-5</v>
      </c>
      <c r="D341" s="36">
        <f t="shared" si="17"/>
        <v>1.0872761308893377</v>
      </c>
      <c r="E341" s="37">
        <v>336</v>
      </c>
      <c r="F341" s="154">
        <f t="shared" si="16"/>
        <v>0.76018099547511309</v>
      </c>
      <c r="G341" s="38"/>
    </row>
    <row r="342" spans="2:7" x14ac:dyDescent="0.25">
      <c r="B342" s="153">
        <v>-1327118</v>
      </c>
      <c r="C342" s="36">
        <f t="shared" si="15"/>
        <v>-2.3367320300878965E-5</v>
      </c>
      <c r="D342" s="36">
        <f t="shared" si="17"/>
        <v>1.0872994982096387</v>
      </c>
      <c r="E342" s="37">
        <v>337</v>
      </c>
      <c r="F342" s="154">
        <f t="shared" si="16"/>
        <v>0.76244343891402711</v>
      </c>
      <c r="G342" s="38"/>
    </row>
    <row r="343" spans="2:7" x14ac:dyDescent="0.25">
      <c r="B343" s="153">
        <v>-1299608</v>
      </c>
      <c r="C343" s="36">
        <f t="shared" si="15"/>
        <v>-2.28829361078553E-5</v>
      </c>
      <c r="D343" s="36">
        <f t="shared" si="17"/>
        <v>1.0873223811457464</v>
      </c>
      <c r="E343" s="37">
        <v>338</v>
      </c>
      <c r="F343" s="154">
        <f t="shared" si="16"/>
        <v>0.76470588235294112</v>
      </c>
      <c r="G343" s="38"/>
    </row>
    <row r="344" spans="2:7" x14ac:dyDescent="0.25">
      <c r="B344" s="153">
        <v>-1290475</v>
      </c>
      <c r="C344" s="36">
        <f t="shared" si="15"/>
        <v>-2.2722126190193173E-5</v>
      </c>
      <c r="D344" s="36">
        <f t="shared" si="17"/>
        <v>1.0873451032719366</v>
      </c>
      <c r="E344" s="37">
        <v>339</v>
      </c>
      <c r="F344" s="154">
        <f t="shared" si="16"/>
        <v>0.76696832579185525</v>
      </c>
      <c r="G344" s="38"/>
    </row>
    <row r="345" spans="2:7" x14ac:dyDescent="0.25">
      <c r="B345" s="153">
        <v>-1062208</v>
      </c>
      <c r="C345" s="36">
        <f t="shared" si="15"/>
        <v>-1.8702899487578379E-5</v>
      </c>
      <c r="D345" s="36">
        <f t="shared" si="17"/>
        <v>1.0873638061714241</v>
      </c>
      <c r="E345" s="37">
        <v>340</v>
      </c>
      <c r="F345" s="154">
        <f t="shared" si="16"/>
        <v>0.76923076923076927</v>
      </c>
      <c r="G345" s="38"/>
    </row>
    <row r="346" spans="2:7" x14ac:dyDescent="0.25">
      <c r="B346" s="153">
        <v>-1037426</v>
      </c>
      <c r="C346" s="36">
        <f t="shared" si="15"/>
        <v>-1.8266548739795303E-5</v>
      </c>
      <c r="D346" s="36">
        <f t="shared" si="17"/>
        <v>1.087382072720164</v>
      </c>
      <c r="E346" s="37">
        <v>341</v>
      </c>
      <c r="F346" s="154">
        <f t="shared" si="16"/>
        <v>0.77149321266968329</v>
      </c>
      <c r="G346" s="38"/>
    </row>
    <row r="347" spans="2:7" x14ac:dyDescent="0.25">
      <c r="B347" s="153">
        <v>-1019381</v>
      </c>
      <c r="C347" s="36">
        <f t="shared" si="15"/>
        <v>-1.7948820176977707E-5</v>
      </c>
      <c r="D347" s="36">
        <f t="shared" si="17"/>
        <v>1.087400021540341</v>
      </c>
      <c r="E347" s="37">
        <v>342</v>
      </c>
      <c r="F347" s="154">
        <f t="shared" si="16"/>
        <v>0.77375565610859731</v>
      </c>
      <c r="G347" s="38"/>
    </row>
    <row r="348" spans="2:7" x14ac:dyDescent="0.25">
      <c r="B348" s="153">
        <v>-1012333</v>
      </c>
      <c r="C348" s="36">
        <f t="shared" si="15"/>
        <v>-1.7824722038394254E-5</v>
      </c>
      <c r="D348" s="36">
        <f t="shared" si="17"/>
        <v>1.0874178462623794</v>
      </c>
      <c r="E348" s="37">
        <v>343</v>
      </c>
      <c r="F348" s="154">
        <f t="shared" si="16"/>
        <v>0.77601809954751133</v>
      </c>
      <c r="G348" s="38"/>
    </row>
    <row r="349" spans="2:7" x14ac:dyDescent="0.25">
      <c r="B349" s="153">
        <v>-703024.8</v>
      </c>
      <c r="C349" s="36">
        <f t="shared" si="15"/>
        <v>-1.237855690380311E-5</v>
      </c>
      <c r="D349" s="36">
        <f t="shared" si="17"/>
        <v>1.0874302248192831</v>
      </c>
      <c r="E349" s="37">
        <v>344</v>
      </c>
      <c r="F349" s="154">
        <f t="shared" si="16"/>
        <v>0.77828054298642535</v>
      </c>
      <c r="G349" s="38"/>
    </row>
    <row r="350" spans="2:7" x14ac:dyDescent="0.25">
      <c r="B350" s="153">
        <v>-630481</v>
      </c>
      <c r="C350" s="36">
        <f t="shared" si="15"/>
        <v>-1.1101237019329457E-5</v>
      </c>
      <c r="D350" s="36">
        <f t="shared" si="17"/>
        <v>1.0874413260563025</v>
      </c>
      <c r="E350" s="37">
        <v>345</v>
      </c>
      <c r="F350" s="154">
        <f t="shared" si="16"/>
        <v>0.78054298642533937</v>
      </c>
      <c r="G350" s="38"/>
    </row>
    <row r="351" spans="2:7" x14ac:dyDescent="0.25">
      <c r="B351" s="153">
        <v>-317622.3</v>
      </c>
      <c r="C351" s="36">
        <f t="shared" si="15"/>
        <v>-5.5925562148971445E-6</v>
      </c>
      <c r="D351" s="36">
        <f t="shared" si="17"/>
        <v>1.0874469186125173</v>
      </c>
      <c r="E351" s="37">
        <v>346</v>
      </c>
      <c r="F351" s="154">
        <f t="shared" si="16"/>
        <v>0.78280542986425339</v>
      </c>
      <c r="G351" s="38"/>
    </row>
    <row r="352" spans="2:7" x14ac:dyDescent="0.25">
      <c r="B352" s="153">
        <v>-227980.9</v>
      </c>
      <c r="C352" s="36">
        <f t="shared" si="15"/>
        <v>-4.0141891774376184E-6</v>
      </c>
      <c r="D352" s="36">
        <f t="shared" si="17"/>
        <v>1.0874509328016948</v>
      </c>
      <c r="E352" s="37">
        <v>347</v>
      </c>
      <c r="F352" s="154">
        <f t="shared" si="16"/>
        <v>0.78506787330316741</v>
      </c>
      <c r="G352" s="38"/>
    </row>
    <row r="353" spans="2:17" x14ac:dyDescent="0.25">
      <c r="B353" s="153">
        <v>-200812</v>
      </c>
      <c r="C353" s="36">
        <f t="shared" si="15"/>
        <v>-3.5358109258258171E-6</v>
      </c>
      <c r="D353" s="36">
        <f t="shared" si="17"/>
        <v>1.0874544686126206</v>
      </c>
      <c r="E353" s="37">
        <v>348</v>
      </c>
      <c r="F353" s="154">
        <f t="shared" si="16"/>
        <v>0.78733031674208143</v>
      </c>
      <c r="G353" s="38"/>
    </row>
    <row r="354" spans="2:17" x14ac:dyDescent="0.25">
      <c r="B354" s="153">
        <v>-138792</v>
      </c>
      <c r="C354" s="36">
        <f t="shared" si="15"/>
        <v>-2.4437895644543993E-6</v>
      </c>
      <c r="D354" s="36">
        <f t="shared" si="17"/>
        <v>1.0874569124021851</v>
      </c>
      <c r="E354" s="37">
        <v>349</v>
      </c>
      <c r="F354" s="154">
        <f t="shared" si="16"/>
        <v>0.78959276018099545</v>
      </c>
      <c r="G354" s="38"/>
    </row>
    <row r="355" spans="2:17" x14ac:dyDescent="0.25">
      <c r="B355" s="153">
        <v>-115115.8</v>
      </c>
      <c r="C355" s="36">
        <f t="shared" si="15"/>
        <v>-2.0269092652589469E-6</v>
      </c>
      <c r="D355" s="36">
        <f t="shared" si="17"/>
        <v>1.0874589393114504</v>
      </c>
      <c r="E355" s="37">
        <v>350</v>
      </c>
      <c r="F355" s="154">
        <f t="shared" si="16"/>
        <v>0.79185520361990946</v>
      </c>
      <c r="G355" s="38"/>
    </row>
    <row r="356" spans="2:17" x14ac:dyDescent="0.25">
      <c r="B356" s="153">
        <v>-56090.5</v>
      </c>
      <c r="C356" s="36">
        <f t="shared" si="15"/>
        <v>-9.8761728748796383E-7</v>
      </c>
      <c r="D356" s="36">
        <f t="shared" si="17"/>
        <v>1.0874599269287379</v>
      </c>
      <c r="E356" s="37">
        <v>351</v>
      </c>
      <c r="F356" s="154">
        <f t="shared" si="16"/>
        <v>0.79411764705882348</v>
      </c>
      <c r="G356" s="38"/>
    </row>
    <row r="357" spans="2:17" x14ac:dyDescent="0.25">
      <c r="B357" s="153">
        <v>44247.88</v>
      </c>
      <c r="C357" s="36">
        <f t="shared" si="15"/>
        <v>7.7909755168331396E-7</v>
      </c>
      <c r="D357" s="36">
        <f t="shared" si="17"/>
        <v>1.0874591478311864</v>
      </c>
      <c r="E357" s="37">
        <v>352</v>
      </c>
      <c r="F357" s="154">
        <f t="shared" si="16"/>
        <v>0.7963800904977375</v>
      </c>
      <c r="G357" s="38"/>
    </row>
    <row r="358" spans="2:17" x14ac:dyDescent="0.25">
      <c r="B358" s="153">
        <v>77448.7</v>
      </c>
      <c r="C358" s="36">
        <f t="shared" si="15"/>
        <v>1.3636832442832397E-6</v>
      </c>
      <c r="D358" s="36">
        <f t="shared" si="17"/>
        <v>1.087457784147942</v>
      </c>
      <c r="E358" s="37">
        <v>353</v>
      </c>
      <c r="F358" s="154">
        <f t="shared" si="16"/>
        <v>0.79864253393665163</v>
      </c>
      <c r="G358" s="38"/>
    </row>
    <row r="359" spans="2:17" x14ac:dyDescent="0.25">
      <c r="B359" s="153">
        <v>83441</v>
      </c>
      <c r="C359" s="36">
        <f t="shared" si="15"/>
        <v>1.4691930734310301E-6</v>
      </c>
      <c r="D359" s="36">
        <f t="shared" si="17"/>
        <v>1.0874563149548686</v>
      </c>
      <c r="E359" s="37">
        <v>354</v>
      </c>
      <c r="F359" s="154">
        <f t="shared" si="16"/>
        <v>0.80090497737556565</v>
      </c>
      <c r="G359" s="38"/>
    </row>
    <row r="360" spans="2:17" x14ac:dyDescent="0.25">
      <c r="B360" s="153">
        <v>125035</v>
      </c>
      <c r="C360" s="36">
        <f t="shared" si="15"/>
        <v>2.2015622528067596E-6</v>
      </c>
      <c r="D360" s="36">
        <f t="shared" si="17"/>
        <v>1.0874541133926159</v>
      </c>
      <c r="E360" s="37">
        <v>355</v>
      </c>
      <c r="F360" s="154">
        <f t="shared" si="16"/>
        <v>0.80316742081447967</v>
      </c>
      <c r="G360" s="38"/>
    </row>
    <row r="361" spans="2:17" x14ac:dyDescent="0.25">
      <c r="B361" s="153">
        <v>218355.9</v>
      </c>
      <c r="C361" s="36">
        <f t="shared" si="15"/>
        <v>3.844716336366998E-6</v>
      </c>
      <c r="D361" s="36">
        <f t="shared" si="17"/>
        <v>1.0874502686762795</v>
      </c>
      <c r="E361" s="37">
        <v>356</v>
      </c>
      <c r="F361" s="154">
        <f t="shared" si="16"/>
        <v>0.80542986425339369</v>
      </c>
      <c r="G361" s="38"/>
    </row>
    <row r="362" spans="2:17" x14ac:dyDescent="0.25">
      <c r="B362" s="153">
        <v>446117.4</v>
      </c>
      <c r="C362" s="36">
        <f t="shared" si="15"/>
        <v>7.8550424134066018E-6</v>
      </c>
      <c r="D362" s="36">
        <f t="shared" si="17"/>
        <v>1.0874424136338661</v>
      </c>
      <c r="E362" s="37">
        <v>357</v>
      </c>
      <c r="F362" s="154">
        <f t="shared" si="16"/>
        <v>0.80769230769230771</v>
      </c>
      <c r="G362" s="38"/>
    </row>
    <row r="363" spans="2:17" x14ac:dyDescent="0.25">
      <c r="B363" s="153">
        <v>482769.3</v>
      </c>
      <c r="C363" s="36">
        <f t="shared" si="15"/>
        <v>8.500393231446735E-6</v>
      </c>
      <c r="D363" s="36">
        <f t="shared" si="17"/>
        <v>1.0874339132406345</v>
      </c>
      <c r="E363" s="37">
        <v>358</v>
      </c>
      <c r="F363" s="154">
        <f t="shared" si="16"/>
        <v>0.80995475113122173</v>
      </c>
      <c r="G363" s="38"/>
    </row>
    <row r="364" spans="2:17" x14ac:dyDescent="0.25">
      <c r="B364" s="153">
        <v>486855.1</v>
      </c>
      <c r="C364" s="36">
        <f t="shared" si="15"/>
        <v>8.5723342323866135E-6</v>
      </c>
      <c r="D364" s="36">
        <f t="shared" si="17"/>
        <v>1.0874253409064021</v>
      </c>
      <c r="E364" s="37">
        <v>359</v>
      </c>
      <c r="F364" s="154">
        <f t="shared" si="16"/>
        <v>0.81221719457013575</v>
      </c>
      <c r="G364" s="38"/>
    </row>
    <row r="365" spans="2:17" x14ac:dyDescent="0.25">
      <c r="B365" s="153">
        <v>630023.19999999995</v>
      </c>
      <c r="C365" s="36">
        <f t="shared" si="15"/>
        <v>1.1093176274743261E-5</v>
      </c>
      <c r="D365" s="36">
        <f t="shared" si="17"/>
        <v>1.0874142477301274</v>
      </c>
      <c r="E365" s="37">
        <v>360</v>
      </c>
      <c r="F365" s="154">
        <f t="shared" si="16"/>
        <v>0.81447963800904977</v>
      </c>
      <c r="G365" s="38"/>
    </row>
    <row r="366" spans="2:17" x14ac:dyDescent="0.25">
      <c r="B366" s="153">
        <v>714601.6</v>
      </c>
      <c r="C366" s="36">
        <f t="shared" si="15"/>
        <v>1.2582396195907666E-5</v>
      </c>
      <c r="D366" s="36">
        <f t="shared" si="17"/>
        <v>1.0874016653339316</v>
      </c>
      <c r="E366" s="37">
        <v>361</v>
      </c>
      <c r="F366" s="154">
        <f t="shared" si="16"/>
        <v>0.81674208144796379</v>
      </c>
      <c r="G366" s="38"/>
    </row>
    <row r="367" spans="2:17" x14ac:dyDescent="0.25">
      <c r="B367" s="153">
        <v>746577.2</v>
      </c>
      <c r="C367" s="36">
        <f t="shared" si="15"/>
        <v>1.3145408744160938E-5</v>
      </c>
      <c r="D367" s="36">
        <f t="shared" si="17"/>
        <v>1.0873885199251874</v>
      </c>
      <c r="E367" s="37">
        <v>362</v>
      </c>
      <c r="F367" s="154">
        <f t="shared" si="16"/>
        <v>0.8190045248868778</v>
      </c>
      <c r="G367" s="38">
        <v>1.2</v>
      </c>
      <c r="Q367" s="16"/>
    </row>
    <row r="368" spans="2:17" x14ac:dyDescent="0.25">
      <c r="B368" s="153">
        <v>980094.4</v>
      </c>
      <c r="C368" s="36">
        <f t="shared" si="15"/>
        <v>1.7257078699782379E-5</v>
      </c>
      <c r="D368" s="36">
        <f t="shared" si="17"/>
        <v>1.0873712628464876</v>
      </c>
      <c r="E368" s="37">
        <v>363</v>
      </c>
      <c r="F368" s="154">
        <f t="shared" si="16"/>
        <v>0.82126696832579182</v>
      </c>
      <c r="G368" s="38"/>
    </row>
    <row r="369" spans="2:7" x14ac:dyDescent="0.25">
      <c r="B369" s="153">
        <v>1001589</v>
      </c>
      <c r="C369" s="36">
        <f t="shared" si="15"/>
        <v>1.7635546328839684E-5</v>
      </c>
      <c r="D369" s="36">
        <f t="shared" si="17"/>
        <v>1.0873536273001587</v>
      </c>
      <c r="E369" s="37">
        <v>364</v>
      </c>
      <c r="F369" s="154">
        <f t="shared" si="16"/>
        <v>0.82352941176470584</v>
      </c>
      <c r="G369" s="38"/>
    </row>
    <row r="370" spans="2:7" x14ac:dyDescent="0.25">
      <c r="B370" s="153">
        <v>1018930</v>
      </c>
      <c r="C370" s="36">
        <f t="shared" si="15"/>
        <v>1.7940879163853254E-5</v>
      </c>
      <c r="D370" s="36">
        <f t="shared" si="17"/>
        <v>1.0873356864209949</v>
      </c>
      <c r="E370" s="37">
        <v>365</v>
      </c>
      <c r="F370" s="154">
        <f t="shared" si="16"/>
        <v>0.82579185520361986</v>
      </c>
      <c r="G370" s="38"/>
    </row>
    <row r="371" spans="2:7" x14ac:dyDescent="0.25">
      <c r="B371" s="153">
        <v>1117817</v>
      </c>
      <c r="C371" s="36">
        <f t="shared" si="15"/>
        <v>1.9682038731120838E-5</v>
      </c>
      <c r="D371" s="36">
        <f t="shared" si="17"/>
        <v>1.0873160043822638</v>
      </c>
      <c r="E371" s="37">
        <v>366</v>
      </c>
      <c r="F371" s="154">
        <f t="shared" si="16"/>
        <v>0.82805429864253388</v>
      </c>
      <c r="G371" s="38"/>
    </row>
    <row r="372" spans="2:7" x14ac:dyDescent="0.25">
      <c r="B372" s="153">
        <v>1191308</v>
      </c>
      <c r="C372" s="36">
        <f t="shared" si="15"/>
        <v>2.0976036503912628E-5</v>
      </c>
      <c r="D372" s="36">
        <f t="shared" si="17"/>
        <v>1.0872950283457599</v>
      </c>
      <c r="E372" s="37">
        <v>367</v>
      </c>
      <c r="F372" s="154">
        <f t="shared" si="16"/>
        <v>0.83031674208144801</v>
      </c>
      <c r="G372" s="38"/>
    </row>
    <row r="373" spans="2:7" x14ac:dyDescent="0.25">
      <c r="B373" s="153">
        <v>1316141</v>
      </c>
      <c r="C373" s="36">
        <f t="shared" si="15"/>
        <v>2.3174042028002893E-5</v>
      </c>
      <c r="D373" s="36">
        <f t="shared" si="17"/>
        <v>1.0872718543037319</v>
      </c>
      <c r="E373" s="37">
        <v>368</v>
      </c>
      <c r="F373" s="154">
        <f t="shared" si="16"/>
        <v>0.83257918552036203</v>
      </c>
      <c r="G373" s="38"/>
    </row>
    <row r="374" spans="2:7" x14ac:dyDescent="0.25">
      <c r="B374" s="153">
        <v>1373346</v>
      </c>
      <c r="C374" s="36">
        <f t="shared" si="15"/>
        <v>2.418128294991924E-5</v>
      </c>
      <c r="D374" s="36">
        <f t="shared" si="17"/>
        <v>1.0872476730207818</v>
      </c>
      <c r="E374" s="37">
        <v>369</v>
      </c>
      <c r="F374" s="154">
        <f t="shared" si="16"/>
        <v>0.83484162895927605</v>
      </c>
      <c r="G374" s="38"/>
    </row>
    <row r="375" spans="2:7" x14ac:dyDescent="0.25">
      <c r="B375" s="153">
        <v>1398496</v>
      </c>
      <c r="C375" s="36">
        <f t="shared" si="15"/>
        <v>2.4624113282690784E-5</v>
      </c>
      <c r="D375" s="36">
        <f t="shared" si="17"/>
        <v>1.0872230489074992</v>
      </c>
      <c r="E375" s="37">
        <v>370</v>
      </c>
      <c r="F375" s="154">
        <f t="shared" si="16"/>
        <v>0.83710407239819007</v>
      </c>
      <c r="G375" s="38"/>
    </row>
    <row r="376" spans="2:7" x14ac:dyDescent="0.25">
      <c r="B376" s="153">
        <v>2074308</v>
      </c>
      <c r="C376" s="36">
        <f t="shared" si="15"/>
        <v>3.6523518962651135E-5</v>
      </c>
      <c r="D376" s="36">
        <f t="shared" si="17"/>
        <v>1.0871865253885367</v>
      </c>
      <c r="E376" s="37">
        <v>371</v>
      </c>
      <c r="F376" s="154">
        <f t="shared" si="16"/>
        <v>0.83936651583710409</v>
      </c>
      <c r="G376" s="38"/>
    </row>
    <row r="377" spans="2:7" x14ac:dyDescent="0.25">
      <c r="B377" s="153">
        <v>2906889</v>
      </c>
      <c r="C377" s="36">
        <f t="shared" si="15"/>
        <v>5.1183245455266038E-5</v>
      </c>
      <c r="D377" s="36">
        <f t="shared" si="17"/>
        <v>1.0871353421430814</v>
      </c>
      <c r="E377" s="37">
        <v>372</v>
      </c>
      <c r="F377" s="154">
        <f t="shared" si="16"/>
        <v>0.84162895927601811</v>
      </c>
      <c r="G377" s="38"/>
    </row>
    <row r="378" spans="2:7" x14ac:dyDescent="0.25">
      <c r="B378" s="153">
        <v>3015472</v>
      </c>
      <c r="C378" s="36">
        <f t="shared" si="15"/>
        <v>5.3095128000925383E-5</v>
      </c>
      <c r="D378" s="36">
        <f t="shared" si="17"/>
        <v>1.0870822470150805</v>
      </c>
      <c r="E378" s="37">
        <v>373</v>
      </c>
      <c r="F378" s="154">
        <f t="shared" si="16"/>
        <v>0.84389140271493213</v>
      </c>
      <c r="G378" s="38"/>
    </row>
    <row r="379" spans="2:7" x14ac:dyDescent="0.25">
      <c r="B379" s="153">
        <v>3326990</v>
      </c>
      <c r="C379" s="36">
        <f t="shared" si="15"/>
        <v>5.8580202339069556E-5</v>
      </c>
      <c r="D379" s="36">
        <f t="shared" si="17"/>
        <v>1.0870236668127413</v>
      </c>
      <c r="E379" s="37">
        <v>374</v>
      </c>
      <c r="F379" s="154">
        <f t="shared" si="16"/>
        <v>0.84615384615384615</v>
      </c>
      <c r="G379" s="38"/>
    </row>
    <row r="380" spans="2:7" x14ac:dyDescent="0.25">
      <c r="B380" s="153">
        <v>3810992</v>
      </c>
      <c r="C380" s="36">
        <f t="shared" si="15"/>
        <v>6.7102300419470857E-5</v>
      </c>
      <c r="D380" s="36">
        <f t="shared" si="17"/>
        <v>1.0869565645123218</v>
      </c>
      <c r="E380" s="37">
        <v>375</v>
      </c>
      <c r="F380" s="154">
        <f t="shared" si="16"/>
        <v>0.84841628959276016</v>
      </c>
      <c r="G380" s="38"/>
    </row>
    <row r="381" spans="2:7" x14ac:dyDescent="0.25">
      <c r="B381" s="153">
        <v>4110612</v>
      </c>
      <c r="C381" s="36">
        <f t="shared" si="15"/>
        <v>7.2377879914699888E-5</v>
      </c>
      <c r="D381" s="36">
        <f t="shared" si="17"/>
        <v>1.086884186632407</v>
      </c>
      <c r="E381" s="37">
        <v>376</v>
      </c>
      <c r="F381" s="154">
        <f t="shared" si="16"/>
        <v>0.85067873303167418</v>
      </c>
      <c r="G381" s="38"/>
    </row>
    <row r="382" spans="2:7" x14ac:dyDescent="0.25">
      <c r="B382" s="153">
        <v>4180658</v>
      </c>
      <c r="C382" s="36">
        <f t="shared" si="15"/>
        <v>7.3611219616064318E-5</v>
      </c>
      <c r="D382" s="36">
        <f t="shared" si="17"/>
        <v>1.086810575412791</v>
      </c>
      <c r="E382" s="37">
        <v>377</v>
      </c>
      <c r="F382" s="154">
        <f t="shared" si="16"/>
        <v>0.8529411764705882</v>
      </c>
      <c r="G382" s="38"/>
    </row>
    <row r="383" spans="2:7" x14ac:dyDescent="0.25">
      <c r="B383" s="153">
        <v>4365928</v>
      </c>
      <c r="C383" s="36">
        <f t="shared" si="15"/>
        <v>7.687337372153486E-5</v>
      </c>
      <c r="D383" s="36">
        <f t="shared" si="17"/>
        <v>1.0867337020390695</v>
      </c>
      <c r="E383" s="37">
        <v>378</v>
      </c>
      <c r="F383" s="154">
        <f t="shared" si="16"/>
        <v>0.85520361990950222</v>
      </c>
      <c r="G383" s="38"/>
    </row>
    <row r="384" spans="2:7" x14ac:dyDescent="0.25">
      <c r="B384" s="153">
        <v>5277466</v>
      </c>
      <c r="C384" s="36">
        <f t="shared" si="15"/>
        <v>9.2923340953101762E-5</v>
      </c>
      <c r="D384" s="36">
        <f t="shared" si="17"/>
        <v>1.0866407786981165</v>
      </c>
      <c r="E384" s="37">
        <v>379</v>
      </c>
      <c r="F384" s="154">
        <f t="shared" si="16"/>
        <v>0.85746606334841624</v>
      </c>
      <c r="G384" s="38"/>
    </row>
    <row r="385" spans="2:7" x14ac:dyDescent="0.25">
      <c r="B385" s="153">
        <v>5401742</v>
      </c>
      <c r="C385" s="36">
        <f t="shared" si="15"/>
        <v>9.5111539061869813E-5</v>
      </c>
      <c r="D385" s="36">
        <f t="shared" si="17"/>
        <v>1.0865456671590545</v>
      </c>
      <c r="E385" s="37">
        <v>380</v>
      </c>
      <c r="F385" s="154">
        <f t="shared" si="16"/>
        <v>0.85972850678733037</v>
      </c>
      <c r="G385" s="38"/>
    </row>
    <row r="386" spans="2:7" x14ac:dyDescent="0.25">
      <c r="B386" s="153">
        <v>5794702</v>
      </c>
      <c r="C386" s="36">
        <f t="shared" si="15"/>
        <v>1.0203060894520604E-4</v>
      </c>
      <c r="D386" s="36">
        <f t="shared" si="17"/>
        <v>1.0864436365501093</v>
      </c>
      <c r="E386" s="37">
        <v>381</v>
      </c>
      <c r="F386" s="154">
        <f t="shared" si="16"/>
        <v>0.86199095022624439</v>
      </c>
      <c r="G386" s="38"/>
    </row>
    <row r="387" spans="2:7" x14ac:dyDescent="0.25">
      <c r="B387" s="153">
        <v>6655284</v>
      </c>
      <c r="C387" s="36">
        <f t="shared" si="15"/>
        <v>1.171833649466852E-4</v>
      </c>
      <c r="D387" s="36">
        <f t="shared" si="17"/>
        <v>1.0863264531851626</v>
      </c>
      <c r="E387" s="37">
        <v>382</v>
      </c>
      <c r="F387" s="154">
        <f t="shared" si="16"/>
        <v>0.86425339366515841</v>
      </c>
      <c r="G387" s="38"/>
    </row>
    <row r="388" spans="2:7" x14ac:dyDescent="0.25">
      <c r="B388" s="153">
        <v>6861617</v>
      </c>
      <c r="C388" s="36">
        <f t="shared" si="15"/>
        <v>1.2081638725490591E-4</v>
      </c>
      <c r="D388" s="36">
        <f t="shared" si="17"/>
        <v>1.0862056367979078</v>
      </c>
      <c r="E388" s="37">
        <v>383</v>
      </c>
      <c r="F388" s="154">
        <f t="shared" si="16"/>
        <v>0.86651583710407243</v>
      </c>
      <c r="G388" s="38"/>
    </row>
    <row r="389" spans="2:7" x14ac:dyDescent="0.25">
      <c r="B389" s="153">
        <v>7286863</v>
      </c>
      <c r="C389" s="36">
        <f t="shared" si="15"/>
        <v>1.2830393507557263E-4</v>
      </c>
      <c r="D389" s="36">
        <f t="shared" si="17"/>
        <v>1.0860773328628321</v>
      </c>
      <c r="E389" s="37">
        <v>384</v>
      </c>
      <c r="F389" s="154">
        <f t="shared" si="16"/>
        <v>0.86877828054298645</v>
      </c>
      <c r="G389" s="38"/>
    </row>
    <row r="390" spans="2:7" x14ac:dyDescent="0.25">
      <c r="B390" s="153">
        <v>8285738</v>
      </c>
      <c r="C390" s="36">
        <f t="shared" si="15"/>
        <v>1.4589169446512239E-4</v>
      </c>
      <c r="D390" s="36">
        <f t="shared" si="17"/>
        <v>1.0859314411683669</v>
      </c>
      <c r="E390" s="37">
        <v>385</v>
      </c>
      <c r="F390" s="154">
        <f t="shared" si="16"/>
        <v>0.87104072398190047</v>
      </c>
      <c r="G390" s="38"/>
    </row>
    <row r="391" spans="2:7" x14ac:dyDescent="0.25">
      <c r="B391" s="153">
        <v>8608257</v>
      </c>
      <c r="C391" s="36">
        <f t="shared" ref="C391:C447" si="18">-B391/SUM($B$6:$B$447)</f>
        <v>1.515704696577723E-4</v>
      </c>
      <c r="D391" s="36">
        <f t="shared" si="17"/>
        <v>1.0857798706987092</v>
      </c>
      <c r="E391" s="37">
        <v>386</v>
      </c>
      <c r="F391" s="154">
        <f t="shared" ref="F391:F447" si="19">+E391/$E$447</f>
        <v>0.87330316742081449</v>
      </c>
      <c r="G391" s="38"/>
    </row>
    <row r="392" spans="2:7" x14ac:dyDescent="0.25">
      <c r="B392" s="153">
        <v>8700218</v>
      </c>
      <c r="C392" s="36">
        <f t="shared" si="18"/>
        <v>1.5318967920974064E-4</v>
      </c>
      <c r="D392" s="36">
        <f t="shared" si="17"/>
        <v>1.0856266810194994</v>
      </c>
      <c r="E392" s="37">
        <v>387</v>
      </c>
      <c r="F392" s="154">
        <f t="shared" si="19"/>
        <v>0.8755656108597285</v>
      </c>
      <c r="G392" s="38"/>
    </row>
    <row r="393" spans="2:7" x14ac:dyDescent="0.25">
      <c r="B393" s="153">
        <v>8920408</v>
      </c>
      <c r="C393" s="36">
        <f t="shared" si="18"/>
        <v>1.5706668958639935E-4</v>
      </c>
      <c r="D393" s="36">
        <f t="shared" ref="D393:D447" si="20">-C393+D392</f>
        <v>1.085469614329913</v>
      </c>
      <c r="E393" s="37">
        <v>388</v>
      </c>
      <c r="F393" s="154">
        <f t="shared" si="19"/>
        <v>0.87782805429864252</v>
      </c>
      <c r="G393" s="38"/>
    </row>
    <row r="394" spans="2:7" x14ac:dyDescent="0.25">
      <c r="B394" s="153">
        <v>9515851</v>
      </c>
      <c r="C394" s="36">
        <f t="shared" si="18"/>
        <v>1.6755099264152804E-4</v>
      </c>
      <c r="D394" s="36">
        <f t="shared" si="20"/>
        <v>1.0853020633372714</v>
      </c>
      <c r="E394" s="37">
        <v>389</v>
      </c>
      <c r="F394" s="154">
        <f t="shared" si="19"/>
        <v>0.88009049773755654</v>
      </c>
      <c r="G394" s="38"/>
    </row>
    <row r="395" spans="2:7" x14ac:dyDescent="0.25">
      <c r="B395" s="153">
        <v>9624982</v>
      </c>
      <c r="C395" s="36">
        <f t="shared" si="18"/>
        <v>1.6947252413439847E-4</v>
      </c>
      <c r="D395" s="36">
        <f t="shared" si="20"/>
        <v>1.0851325908131371</v>
      </c>
      <c r="E395" s="37">
        <v>390</v>
      </c>
      <c r="F395" s="154">
        <f t="shared" si="19"/>
        <v>0.88235294117647056</v>
      </c>
      <c r="G395" s="38"/>
    </row>
    <row r="396" spans="2:7" x14ac:dyDescent="0.25">
      <c r="B396" s="153">
        <v>10300000</v>
      </c>
      <c r="C396" s="36">
        <f t="shared" si="18"/>
        <v>1.813579494054435E-4</v>
      </c>
      <c r="D396" s="36">
        <f t="shared" si="20"/>
        <v>1.0849512328637316</v>
      </c>
      <c r="E396" s="37">
        <v>391</v>
      </c>
      <c r="F396" s="154">
        <f t="shared" si="19"/>
        <v>0.88461538461538458</v>
      </c>
      <c r="G396" s="38"/>
    </row>
    <row r="397" spans="2:7" x14ac:dyDescent="0.25">
      <c r="B397" s="153">
        <v>10400000</v>
      </c>
      <c r="C397" s="36">
        <f t="shared" si="18"/>
        <v>1.831187061957876E-4</v>
      </c>
      <c r="D397" s="36">
        <f t="shared" si="20"/>
        <v>1.0847681141575358</v>
      </c>
      <c r="E397" s="37">
        <v>392</v>
      </c>
      <c r="F397" s="154">
        <f t="shared" si="19"/>
        <v>0.8868778280542986</v>
      </c>
      <c r="G397" s="38"/>
    </row>
    <row r="398" spans="2:7" x14ac:dyDescent="0.25">
      <c r="B398" s="153">
        <v>10700000</v>
      </c>
      <c r="C398" s="36">
        <f t="shared" si="18"/>
        <v>1.8840097656681992E-4</v>
      </c>
      <c r="D398" s="36">
        <f t="shared" si="20"/>
        <v>1.0845797131809689</v>
      </c>
      <c r="E398" s="37">
        <v>393</v>
      </c>
      <c r="F398" s="154">
        <f t="shared" si="19"/>
        <v>0.88914027149321262</v>
      </c>
      <c r="G398" s="38"/>
    </row>
    <row r="399" spans="2:7" x14ac:dyDescent="0.25">
      <c r="B399" s="153">
        <v>10800000</v>
      </c>
      <c r="C399" s="36">
        <f t="shared" si="18"/>
        <v>1.9016173335716403E-4</v>
      </c>
      <c r="D399" s="36">
        <f t="shared" si="20"/>
        <v>1.0843895514476118</v>
      </c>
      <c r="E399" s="37">
        <v>394</v>
      </c>
      <c r="F399" s="154">
        <f t="shared" si="19"/>
        <v>0.89140271493212675</v>
      </c>
      <c r="G399" s="38"/>
    </row>
    <row r="400" spans="2:7" x14ac:dyDescent="0.25">
      <c r="B400" s="153">
        <v>14000000</v>
      </c>
      <c r="C400" s="36">
        <f t="shared" si="18"/>
        <v>2.4650595064817563E-4</v>
      </c>
      <c r="D400" s="36">
        <f t="shared" si="20"/>
        <v>1.0841430454969636</v>
      </c>
      <c r="E400" s="37">
        <v>395</v>
      </c>
      <c r="F400" s="154">
        <f t="shared" si="19"/>
        <v>0.89366515837104077</v>
      </c>
      <c r="G400" s="38"/>
    </row>
    <row r="401" spans="2:7" x14ac:dyDescent="0.25">
      <c r="B401" s="153">
        <v>14600000</v>
      </c>
      <c r="C401" s="36">
        <f t="shared" si="18"/>
        <v>2.5707049139024027E-4</v>
      </c>
      <c r="D401" s="36">
        <f t="shared" si="20"/>
        <v>1.0838859750055734</v>
      </c>
      <c r="E401" s="37">
        <v>396</v>
      </c>
      <c r="F401" s="154">
        <f t="shared" si="19"/>
        <v>0.89592760180995479</v>
      </c>
      <c r="G401" s="38"/>
    </row>
    <row r="402" spans="2:7" x14ac:dyDescent="0.25">
      <c r="B402" s="153">
        <v>16200000</v>
      </c>
      <c r="C402" s="36">
        <f t="shared" si="18"/>
        <v>2.8524260003574608E-4</v>
      </c>
      <c r="D402" s="36">
        <f t="shared" si="20"/>
        <v>1.0836007324055377</v>
      </c>
      <c r="E402" s="37">
        <v>397</v>
      </c>
      <c r="F402" s="154">
        <f t="shared" si="19"/>
        <v>0.89819004524886881</v>
      </c>
      <c r="G402" s="38"/>
    </row>
    <row r="403" spans="2:7" x14ac:dyDescent="0.25">
      <c r="B403" s="153">
        <v>16300000</v>
      </c>
      <c r="C403" s="36">
        <f t="shared" si="18"/>
        <v>2.8700335682609019E-4</v>
      </c>
      <c r="D403" s="36">
        <f t="shared" si="20"/>
        <v>1.0833137290487116</v>
      </c>
      <c r="E403" s="37">
        <v>398</v>
      </c>
      <c r="F403" s="154">
        <f t="shared" si="19"/>
        <v>0.90045248868778283</v>
      </c>
      <c r="G403" s="38"/>
    </row>
    <row r="404" spans="2:7" x14ac:dyDescent="0.25">
      <c r="B404" s="153">
        <v>20000000</v>
      </c>
      <c r="C404" s="36">
        <f t="shared" si="18"/>
        <v>3.521513580688223E-4</v>
      </c>
      <c r="D404" s="36">
        <f t="shared" si="20"/>
        <v>1.0829615776906427</v>
      </c>
      <c r="E404" s="37">
        <v>399</v>
      </c>
      <c r="F404" s="154">
        <f t="shared" si="19"/>
        <v>0.90271493212669685</v>
      </c>
      <c r="G404" s="38"/>
    </row>
    <row r="405" spans="2:7" x14ac:dyDescent="0.25">
      <c r="B405" s="153">
        <v>21700000</v>
      </c>
      <c r="C405" s="36">
        <f t="shared" si="18"/>
        <v>3.8208422350467222E-4</v>
      </c>
      <c r="D405" s="36">
        <f t="shared" si="20"/>
        <v>1.082579493467138</v>
      </c>
      <c r="E405" s="37">
        <v>400</v>
      </c>
      <c r="F405" s="154">
        <f t="shared" si="19"/>
        <v>0.90497737556561086</v>
      </c>
      <c r="G405" s="38"/>
    </row>
    <row r="406" spans="2:7" x14ac:dyDescent="0.25">
      <c r="B406" s="153">
        <v>24800000</v>
      </c>
      <c r="C406" s="36">
        <f t="shared" si="18"/>
        <v>4.3666768400533963E-4</v>
      </c>
      <c r="D406" s="36">
        <f t="shared" si="20"/>
        <v>1.0821428257831327</v>
      </c>
      <c r="E406" s="37">
        <v>401</v>
      </c>
      <c r="F406" s="154">
        <f t="shared" si="19"/>
        <v>0.90723981900452488</v>
      </c>
      <c r="G406" s="38"/>
    </row>
    <row r="407" spans="2:7" x14ac:dyDescent="0.25">
      <c r="B407" s="153">
        <v>25600000</v>
      </c>
      <c r="C407" s="36">
        <f t="shared" si="18"/>
        <v>4.5075373832809254E-4</v>
      </c>
      <c r="D407" s="36">
        <f t="shared" si="20"/>
        <v>1.0816920720448047</v>
      </c>
      <c r="E407" s="37">
        <v>402</v>
      </c>
      <c r="F407" s="154">
        <f t="shared" si="19"/>
        <v>0.9095022624434389</v>
      </c>
      <c r="G407" s="38"/>
    </row>
    <row r="408" spans="2:7" x14ac:dyDescent="0.25">
      <c r="B408" s="153">
        <v>28000000</v>
      </c>
      <c r="C408" s="36">
        <f t="shared" si="18"/>
        <v>4.9301190129635126E-4</v>
      </c>
      <c r="D408" s="36">
        <f t="shared" si="20"/>
        <v>1.0811990601435084</v>
      </c>
      <c r="E408" s="37">
        <v>403</v>
      </c>
      <c r="F408" s="154">
        <f t="shared" si="19"/>
        <v>0.91176470588235292</v>
      </c>
      <c r="G408" s="38"/>
    </row>
    <row r="409" spans="2:7" x14ac:dyDescent="0.25">
      <c r="B409" s="153">
        <v>28500000</v>
      </c>
      <c r="C409" s="36">
        <f t="shared" si="18"/>
        <v>5.0181568524807179E-4</v>
      </c>
      <c r="D409" s="36">
        <f t="shared" si="20"/>
        <v>1.0806972444582603</v>
      </c>
      <c r="E409" s="37">
        <v>404</v>
      </c>
      <c r="F409" s="154">
        <f t="shared" si="19"/>
        <v>0.91402714932126694</v>
      </c>
      <c r="G409" s="38"/>
    </row>
    <row r="410" spans="2:7" x14ac:dyDescent="0.25">
      <c r="B410" s="153">
        <v>28600000</v>
      </c>
      <c r="C410" s="36">
        <f t="shared" si="18"/>
        <v>5.035764420384159E-4</v>
      </c>
      <c r="D410" s="36">
        <f t="shared" si="20"/>
        <v>1.0801936680162219</v>
      </c>
      <c r="E410" s="37">
        <v>405</v>
      </c>
      <c r="F410" s="154">
        <f t="shared" si="19"/>
        <v>0.91628959276018096</v>
      </c>
      <c r="G410" s="38"/>
    </row>
    <row r="411" spans="2:7" x14ac:dyDescent="0.25">
      <c r="B411" s="153">
        <v>28700000</v>
      </c>
      <c r="C411" s="36">
        <f t="shared" si="18"/>
        <v>5.0533719882876001E-4</v>
      </c>
      <c r="D411" s="36">
        <f t="shared" si="20"/>
        <v>1.079688330817393</v>
      </c>
      <c r="E411" s="37">
        <v>406</v>
      </c>
      <c r="F411" s="154">
        <f t="shared" si="19"/>
        <v>0.91855203619909498</v>
      </c>
      <c r="G411" s="38"/>
    </row>
    <row r="412" spans="2:7" x14ac:dyDescent="0.25">
      <c r="B412" s="153">
        <v>28700000</v>
      </c>
      <c r="C412" s="36">
        <f t="shared" si="18"/>
        <v>5.0533719882876001E-4</v>
      </c>
      <c r="D412" s="36">
        <f t="shared" si="20"/>
        <v>1.0791829936185642</v>
      </c>
      <c r="E412" s="37">
        <v>407</v>
      </c>
      <c r="F412" s="154">
        <f t="shared" si="19"/>
        <v>0.920814479638009</v>
      </c>
      <c r="G412" s="38"/>
    </row>
    <row r="413" spans="2:7" x14ac:dyDescent="0.25">
      <c r="B413" s="153">
        <v>30200000</v>
      </c>
      <c r="C413" s="36">
        <f t="shared" si="18"/>
        <v>5.3174855068392171E-4</v>
      </c>
      <c r="D413" s="36">
        <f t="shared" si="20"/>
        <v>1.0786512450678802</v>
      </c>
      <c r="E413" s="37">
        <v>408</v>
      </c>
      <c r="F413" s="154">
        <f t="shared" si="19"/>
        <v>0.92307692307692313</v>
      </c>
      <c r="G413" s="38"/>
    </row>
    <row r="414" spans="2:7" x14ac:dyDescent="0.25">
      <c r="B414" s="153">
        <v>30400000</v>
      </c>
      <c r="C414" s="36">
        <f t="shared" si="18"/>
        <v>5.3527006426460993E-4</v>
      </c>
      <c r="D414" s="36">
        <f t="shared" si="20"/>
        <v>1.0781159750036156</v>
      </c>
      <c r="E414" s="37">
        <v>409</v>
      </c>
      <c r="F414" s="154">
        <f t="shared" si="19"/>
        <v>0.92533936651583715</v>
      </c>
      <c r="G414" s="38"/>
    </row>
    <row r="415" spans="2:7" x14ac:dyDescent="0.25">
      <c r="B415" s="153">
        <v>31500000</v>
      </c>
      <c r="C415" s="36">
        <f t="shared" si="18"/>
        <v>5.546383889583951E-4</v>
      </c>
      <c r="D415" s="36">
        <f t="shared" si="20"/>
        <v>1.0775613366146573</v>
      </c>
      <c r="E415" s="37">
        <v>410</v>
      </c>
      <c r="F415" s="154">
        <f t="shared" si="19"/>
        <v>0.92760180995475117</v>
      </c>
      <c r="G415" s="38"/>
    </row>
    <row r="416" spans="2:7" x14ac:dyDescent="0.25">
      <c r="B416" s="153">
        <v>32800000</v>
      </c>
      <c r="C416" s="36">
        <f t="shared" si="18"/>
        <v>5.7752822723286859E-4</v>
      </c>
      <c r="D416" s="36">
        <f t="shared" si="20"/>
        <v>1.0769838083874244</v>
      </c>
      <c r="E416" s="37">
        <v>411</v>
      </c>
      <c r="F416" s="154">
        <f t="shared" si="19"/>
        <v>0.92986425339366519</v>
      </c>
      <c r="G416" s="38"/>
    </row>
    <row r="417" spans="2:7" x14ac:dyDescent="0.25">
      <c r="B417" s="153">
        <v>33500000</v>
      </c>
      <c r="C417" s="36">
        <f t="shared" si="18"/>
        <v>5.8985352476527734E-4</v>
      </c>
      <c r="D417" s="36">
        <f t="shared" si="20"/>
        <v>1.0763939548626591</v>
      </c>
      <c r="E417" s="37">
        <v>412</v>
      </c>
      <c r="F417" s="154">
        <f t="shared" si="19"/>
        <v>0.9321266968325792</v>
      </c>
      <c r="G417" s="38"/>
    </row>
    <row r="418" spans="2:7" x14ac:dyDescent="0.25">
      <c r="B418" s="153">
        <v>33900000</v>
      </c>
      <c r="C418" s="36">
        <f t="shared" si="18"/>
        <v>5.9689655192665377E-4</v>
      </c>
      <c r="D418" s="36">
        <f t="shared" si="20"/>
        <v>1.0757970583107324</v>
      </c>
      <c r="E418" s="37">
        <v>413</v>
      </c>
      <c r="F418" s="154">
        <f t="shared" si="19"/>
        <v>0.93438914027149322</v>
      </c>
      <c r="G418" s="38"/>
    </row>
    <row r="419" spans="2:7" x14ac:dyDescent="0.25">
      <c r="B419" s="153">
        <v>34500000</v>
      </c>
      <c r="C419" s="36">
        <f t="shared" si="18"/>
        <v>6.0746109266871851E-4</v>
      </c>
      <c r="D419" s="36">
        <f t="shared" si="20"/>
        <v>1.0751895972180636</v>
      </c>
      <c r="E419" s="37">
        <v>414</v>
      </c>
      <c r="F419" s="154">
        <f t="shared" si="19"/>
        <v>0.93665158371040724</v>
      </c>
      <c r="G419" s="38"/>
    </row>
    <row r="420" spans="2:7" x14ac:dyDescent="0.25">
      <c r="B420" s="153">
        <v>36100000</v>
      </c>
      <c r="C420" s="36">
        <f t="shared" si="18"/>
        <v>6.3563320131422422E-4</v>
      </c>
      <c r="D420" s="36">
        <f t="shared" si="20"/>
        <v>1.0745539640167494</v>
      </c>
      <c r="E420" s="37">
        <v>415</v>
      </c>
      <c r="F420" s="154">
        <f t="shared" si="19"/>
        <v>0.93891402714932126</v>
      </c>
      <c r="G420" s="38"/>
    </row>
    <row r="421" spans="2:7" x14ac:dyDescent="0.25">
      <c r="B421" s="153">
        <v>37400000</v>
      </c>
      <c r="C421" s="36">
        <f t="shared" si="18"/>
        <v>6.5852303958869771E-4</v>
      </c>
      <c r="D421" s="36">
        <f t="shared" si="20"/>
        <v>1.0738954409771606</v>
      </c>
      <c r="E421" s="37">
        <v>416</v>
      </c>
      <c r="F421" s="154">
        <f t="shared" si="19"/>
        <v>0.94117647058823528</v>
      </c>
      <c r="G421" s="38"/>
    </row>
    <row r="422" spans="2:7" x14ac:dyDescent="0.25">
      <c r="B422" s="153">
        <v>40000000</v>
      </c>
      <c r="C422" s="36">
        <f t="shared" si="18"/>
        <v>7.0430271613764459E-4</v>
      </c>
      <c r="D422" s="36">
        <f t="shared" si="20"/>
        <v>1.0731911382610229</v>
      </c>
      <c r="E422" s="37">
        <v>417</v>
      </c>
      <c r="F422" s="154">
        <f t="shared" si="19"/>
        <v>0.9434389140271493</v>
      </c>
      <c r="G422" s="38"/>
    </row>
    <row r="423" spans="2:7" x14ac:dyDescent="0.25">
      <c r="B423" s="153">
        <v>45000000</v>
      </c>
      <c r="C423" s="36">
        <f t="shared" si="18"/>
        <v>7.9234055565485014E-4</v>
      </c>
      <c r="D423" s="36">
        <f t="shared" si="20"/>
        <v>1.0723987977053679</v>
      </c>
      <c r="E423" s="37">
        <v>418</v>
      </c>
      <c r="F423" s="154">
        <f t="shared" si="19"/>
        <v>0.94570135746606332</v>
      </c>
      <c r="G423" s="38"/>
    </row>
    <row r="424" spans="2:7" x14ac:dyDescent="0.25">
      <c r="B424" s="153">
        <v>48200000</v>
      </c>
      <c r="C424" s="36">
        <f t="shared" si="18"/>
        <v>8.4868477294586177E-4</v>
      </c>
      <c r="D424" s="36">
        <f t="shared" si="20"/>
        <v>1.0715501129324221</v>
      </c>
      <c r="E424" s="37">
        <v>419</v>
      </c>
      <c r="F424" s="154">
        <f t="shared" si="19"/>
        <v>0.94796380090497734</v>
      </c>
      <c r="G424" s="38"/>
    </row>
    <row r="425" spans="2:7" x14ac:dyDescent="0.25">
      <c r="B425" s="153">
        <v>52200000</v>
      </c>
      <c r="C425" s="36">
        <f t="shared" si="18"/>
        <v>9.1911504455962625E-4</v>
      </c>
      <c r="D425" s="36">
        <f t="shared" si="20"/>
        <v>1.0706309978878625</v>
      </c>
      <c r="E425" s="37">
        <v>420</v>
      </c>
      <c r="F425" s="154">
        <f t="shared" si="19"/>
        <v>0.95022624434389136</v>
      </c>
      <c r="G425" s="38"/>
    </row>
    <row r="426" spans="2:7" x14ac:dyDescent="0.25">
      <c r="B426" s="153">
        <v>59200000</v>
      </c>
      <c r="C426" s="36">
        <f t="shared" si="18"/>
        <v>1.0423680198837139E-3</v>
      </c>
      <c r="D426" s="36">
        <f t="shared" si="20"/>
        <v>1.0695886298679789</v>
      </c>
      <c r="E426" s="37">
        <v>421</v>
      </c>
      <c r="F426" s="154">
        <f t="shared" si="19"/>
        <v>0.95248868778280538</v>
      </c>
      <c r="G426" s="38"/>
    </row>
    <row r="427" spans="2:7" x14ac:dyDescent="0.25">
      <c r="B427" s="153">
        <v>67000000</v>
      </c>
      <c r="C427" s="36">
        <f t="shared" si="18"/>
        <v>1.1797070495305547E-3</v>
      </c>
      <c r="D427" s="36">
        <f t="shared" si="20"/>
        <v>1.0684089228184483</v>
      </c>
      <c r="E427" s="37">
        <v>422</v>
      </c>
      <c r="F427" s="154">
        <f t="shared" si="19"/>
        <v>0.95475113122171951</v>
      </c>
      <c r="G427" s="38"/>
    </row>
    <row r="428" spans="2:7" x14ac:dyDescent="0.25">
      <c r="B428" s="153">
        <v>67900000</v>
      </c>
      <c r="C428" s="36">
        <f t="shared" si="18"/>
        <v>1.1955538606436516E-3</v>
      </c>
      <c r="D428" s="36">
        <f t="shared" si="20"/>
        <v>1.0672133689578047</v>
      </c>
      <c r="E428" s="37">
        <v>423</v>
      </c>
      <c r="F428" s="154">
        <f t="shared" si="19"/>
        <v>0.95701357466063353</v>
      </c>
      <c r="G428" s="38"/>
    </row>
    <row r="429" spans="2:7" x14ac:dyDescent="0.25">
      <c r="B429" s="153">
        <v>80000000</v>
      </c>
      <c r="C429" s="36">
        <f t="shared" si="18"/>
        <v>1.4086054322752892E-3</v>
      </c>
      <c r="D429" s="36">
        <f t="shared" si="20"/>
        <v>1.0658047635255294</v>
      </c>
      <c r="E429" s="37">
        <v>424</v>
      </c>
      <c r="F429" s="154">
        <f t="shared" si="19"/>
        <v>0.95927601809954754</v>
      </c>
      <c r="G429" s="38"/>
    </row>
    <row r="430" spans="2:7" x14ac:dyDescent="0.25">
      <c r="B430" s="153">
        <v>80200000</v>
      </c>
      <c r="C430" s="36">
        <f t="shared" si="18"/>
        <v>1.4121269458559774E-3</v>
      </c>
      <c r="D430" s="36">
        <f t="shared" si="20"/>
        <v>1.0643926365796734</v>
      </c>
      <c r="E430" s="37">
        <v>425</v>
      </c>
      <c r="F430" s="154">
        <f t="shared" si="19"/>
        <v>0.96153846153846156</v>
      </c>
      <c r="G430" s="38"/>
    </row>
    <row r="431" spans="2:7" x14ac:dyDescent="0.25">
      <c r="B431" s="153">
        <v>90500000</v>
      </c>
      <c r="C431" s="36">
        <f t="shared" si="18"/>
        <v>1.5934848952614208E-3</v>
      </c>
      <c r="D431" s="36">
        <f t="shared" si="20"/>
        <v>1.062799151684412</v>
      </c>
      <c r="E431" s="37">
        <v>426</v>
      </c>
      <c r="F431" s="154">
        <f t="shared" si="19"/>
        <v>0.96380090497737558</v>
      </c>
      <c r="G431" s="38"/>
    </row>
    <row r="432" spans="2:7" x14ac:dyDescent="0.25">
      <c r="B432" s="153">
        <v>94600000</v>
      </c>
      <c r="C432" s="36">
        <f t="shared" si="18"/>
        <v>1.6656759236655294E-3</v>
      </c>
      <c r="D432" s="36">
        <f t="shared" si="20"/>
        <v>1.0611334757607465</v>
      </c>
      <c r="E432" s="37">
        <v>427</v>
      </c>
      <c r="F432" s="154">
        <f t="shared" si="19"/>
        <v>0.9660633484162896</v>
      </c>
      <c r="G432" s="38"/>
    </row>
    <row r="433" spans="2:7" x14ac:dyDescent="0.25">
      <c r="B433" s="153">
        <v>106000000</v>
      </c>
      <c r="C433" s="36">
        <f t="shared" si="18"/>
        <v>1.8664021977647582E-3</v>
      </c>
      <c r="D433" s="36">
        <f t="shared" si="20"/>
        <v>1.0592670735629817</v>
      </c>
      <c r="E433" s="37">
        <v>428</v>
      </c>
      <c r="F433" s="154">
        <f t="shared" si="19"/>
        <v>0.96832579185520362</v>
      </c>
      <c r="G433" s="38"/>
    </row>
    <row r="434" spans="2:7" x14ac:dyDescent="0.25">
      <c r="B434" s="153">
        <v>108000000</v>
      </c>
      <c r="C434" s="36">
        <f t="shared" si="18"/>
        <v>1.9016173335716403E-3</v>
      </c>
      <c r="D434" s="36">
        <f t="shared" si="20"/>
        <v>1.0573654562294099</v>
      </c>
      <c r="E434" s="37">
        <v>429</v>
      </c>
      <c r="F434" s="154">
        <f t="shared" si="19"/>
        <v>0.97058823529411764</v>
      </c>
      <c r="G434" s="38"/>
    </row>
    <row r="435" spans="2:7" x14ac:dyDescent="0.25">
      <c r="B435" s="153">
        <v>113000000</v>
      </c>
      <c r="C435" s="36">
        <f t="shared" si="18"/>
        <v>1.9896551730888461E-3</v>
      </c>
      <c r="D435" s="36">
        <f t="shared" si="20"/>
        <v>1.055375801056321</v>
      </c>
      <c r="E435" s="37">
        <v>430</v>
      </c>
      <c r="F435" s="154">
        <f t="shared" si="19"/>
        <v>0.97285067873303166</v>
      </c>
      <c r="G435" s="38"/>
    </row>
    <row r="436" spans="2:7" x14ac:dyDescent="0.25">
      <c r="B436" s="153">
        <v>131000000</v>
      </c>
      <c r="C436" s="36">
        <f t="shared" si="18"/>
        <v>2.3065913953507862E-3</v>
      </c>
      <c r="D436" s="36">
        <f t="shared" si="20"/>
        <v>1.0530692096609702</v>
      </c>
      <c r="E436" s="37">
        <v>431</v>
      </c>
      <c r="F436" s="154">
        <f t="shared" si="19"/>
        <v>0.97511312217194568</v>
      </c>
      <c r="G436" s="38"/>
    </row>
    <row r="437" spans="2:7" x14ac:dyDescent="0.25">
      <c r="B437" s="153">
        <v>138000000</v>
      </c>
      <c r="C437" s="36">
        <f t="shared" si="18"/>
        <v>2.4298443706748741E-3</v>
      </c>
      <c r="D437" s="36">
        <f t="shared" si="20"/>
        <v>1.0506393652902952</v>
      </c>
      <c r="E437" s="37">
        <v>432</v>
      </c>
      <c r="F437" s="154">
        <f t="shared" si="19"/>
        <v>0.9773755656108597</v>
      </c>
      <c r="G437" s="38"/>
    </row>
    <row r="438" spans="2:7" x14ac:dyDescent="0.25">
      <c r="B438" s="153">
        <v>147000000</v>
      </c>
      <c r="C438" s="36">
        <f t="shared" si="18"/>
        <v>2.5883124818058441E-3</v>
      </c>
      <c r="D438" s="36">
        <f t="shared" si="20"/>
        <v>1.0480510528084894</v>
      </c>
      <c r="E438" s="37">
        <v>433</v>
      </c>
      <c r="F438" s="154">
        <f t="shared" si="19"/>
        <v>0.97963800904977372</v>
      </c>
      <c r="G438" s="38"/>
    </row>
    <row r="439" spans="2:7" x14ac:dyDescent="0.25">
      <c r="B439" s="153">
        <v>183000000</v>
      </c>
      <c r="C439" s="36">
        <f t="shared" si="18"/>
        <v>3.2221849263297242E-3</v>
      </c>
      <c r="D439" s="36">
        <f t="shared" si="20"/>
        <v>1.0448288678821598</v>
      </c>
      <c r="E439" s="37">
        <v>434</v>
      </c>
      <c r="F439" s="154">
        <f t="shared" si="19"/>
        <v>0.98190045248868774</v>
      </c>
      <c r="G439" s="38"/>
    </row>
    <row r="440" spans="2:7" x14ac:dyDescent="0.25">
      <c r="B440" s="153">
        <v>204000000</v>
      </c>
      <c r="C440" s="36">
        <f t="shared" si="18"/>
        <v>3.5919438523019875E-3</v>
      </c>
      <c r="D440" s="36">
        <f t="shared" si="20"/>
        <v>1.0412369240298578</v>
      </c>
      <c r="E440" s="37">
        <v>435</v>
      </c>
      <c r="F440" s="154">
        <f t="shared" si="19"/>
        <v>0.98416289592760176</v>
      </c>
      <c r="G440" s="38"/>
    </row>
    <row r="441" spans="2:7" x14ac:dyDescent="0.25">
      <c r="B441" s="153">
        <v>205000000</v>
      </c>
      <c r="C441" s="36">
        <f t="shared" si="18"/>
        <v>3.6095514202054285E-3</v>
      </c>
      <c r="D441" s="36">
        <f t="shared" si="20"/>
        <v>1.0376273726096523</v>
      </c>
      <c r="E441" s="37">
        <v>436</v>
      </c>
      <c r="F441" s="154">
        <f t="shared" si="19"/>
        <v>0.98642533936651589</v>
      </c>
      <c r="G441" s="38"/>
    </row>
    <row r="442" spans="2:7" x14ac:dyDescent="0.25">
      <c r="B442" s="153">
        <v>217000000</v>
      </c>
      <c r="C442" s="36">
        <f t="shared" si="18"/>
        <v>3.8208422350467217E-3</v>
      </c>
      <c r="D442" s="36">
        <f t="shared" si="20"/>
        <v>1.0338065303746056</v>
      </c>
      <c r="E442" s="37">
        <v>437</v>
      </c>
      <c r="F442" s="154">
        <f t="shared" si="19"/>
        <v>0.9886877828054299</v>
      </c>
      <c r="G442" s="38"/>
    </row>
    <row r="443" spans="2:7" x14ac:dyDescent="0.25">
      <c r="B443" s="153">
        <v>285000000</v>
      </c>
      <c r="C443" s="36">
        <f t="shared" si="18"/>
        <v>5.0181568524807181E-3</v>
      </c>
      <c r="D443" s="36">
        <f t="shared" si="20"/>
        <v>1.0287883735221248</v>
      </c>
      <c r="E443" s="37">
        <v>438</v>
      </c>
      <c r="F443" s="154">
        <f t="shared" si="19"/>
        <v>0.99095022624434392</v>
      </c>
      <c r="G443" s="38"/>
    </row>
    <row r="444" spans="2:7" x14ac:dyDescent="0.25">
      <c r="B444" s="153">
        <v>344000000</v>
      </c>
      <c r="C444" s="36">
        <f t="shared" si="18"/>
        <v>6.0570033587837432E-3</v>
      </c>
      <c r="D444" s="36">
        <f t="shared" si="20"/>
        <v>1.0227313701633411</v>
      </c>
      <c r="E444" s="37">
        <v>439</v>
      </c>
      <c r="F444" s="154">
        <f t="shared" si="19"/>
        <v>0.99321266968325794</v>
      </c>
      <c r="G444" s="38"/>
    </row>
    <row r="445" spans="2:7" x14ac:dyDescent="0.25">
      <c r="B445" s="153">
        <v>413000000</v>
      </c>
      <c r="C445" s="36">
        <f t="shared" si="18"/>
        <v>7.2719255441211807E-3</v>
      </c>
      <c r="D445" s="36">
        <f t="shared" si="20"/>
        <v>1.01545944461922</v>
      </c>
      <c r="E445" s="37">
        <v>440</v>
      </c>
      <c r="F445" s="154">
        <f t="shared" si="19"/>
        <v>0.99547511312217196</v>
      </c>
      <c r="G445" s="38"/>
    </row>
    <row r="446" spans="2:7" x14ac:dyDescent="0.25">
      <c r="B446" s="153">
        <v>422000000</v>
      </c>
      <c r="C446" s="36">
        <f t="shared" si="18"/>
        <v>7.4303936552521507E-3</v>
      </c>
      <c r="D446" s="36">
        <f t="shared" si="20"/>
        <v>1.0080290509639678</v>
      </c>
      <c r="E446" s="37">
        <v>441</v>
      </c>
      <c r="F446" s="154">
        <f t="shared" si="19"/>
        <v>0.99773755656108598</v>
      </c>
      <c r="G446" s="38"/>
    </row>
    <row r="447" spans="2:7" x14ac:dyDescent="0.25">
      <c r="B447" s="155">
        <v>456000000</v>
      </c>
      <c r="C447" s="156">
        <f t="shared" si="18"/>
        <v>8.0290509639691487E-3</v>
      </c>
      <c r="D447" s="156">
        <f t="shared" si="20"/>
        <v>0.99999999999999867</v>
      </c>
      <c r="E447" s="157">
        <v>442</v>
      </c>
      <c r="F447" s="158">
        <f t="shared" si="19"/>
        <v>1</v>
      </c>
      <c r="G447" s="38"/>
    </row>
  </sheetData>
  <mergeCells count="2">
    <mergeCell ref="E4:F4"/>
    <mergeCell ref="B2:F2"/>
  </mergeCells>
  <pageMargins left="0.7" right="0.7" top="0.75" bottom="0.75" header="0.3" footer="0.3"/>
  <pageSetup paperSize="9" scale="11"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dimension ref="B2:C2"/>
  <sheetViews>
    <sheetView workbookViewId="0">
      <selection activeCell="D8" sqref="D8"/>
    </sheetView>
  </sheetViews>
  <sheetFormatPr defaultRowHeight="15" x14ac:dyDescent="0.25"/>
  <sheetData>
    <row r="2" spans="2:3" x14ac:dyDescent="0.25">
      <c r="B2" s="227" t="s">
        <v>1129</v>
      </c>
      <c r="C2" s="2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16</vt:i4>
      </vt:variant>
      <vt:variant>
        <vt:lpstr>Named Ranges</vt:lpstr>
      </vt:variant>
      <vt:variant>
        <vt:i4>19</vt:i4>
      </vt:variant>
    </vt:vector>
  </HeadingPairs>
  <TitlesOfParts>
    <vt:vector size="55" baseType="lpstr">
      <vt:lpstr>Contents</vt:lpstr>
      <vt:lpstr>Table 1</vt:lpstr>
      <vt:lpstr>Data F1,8,9</vt:lpstr>
      <vt:lpstr>Data F2</vt:lpstr>
      <vt:lpstr>Data F3</vt:lpstr>
      <vt:lpstr>Data F4</vt:lpstr>
      <vt:lpstr>Data F5</vt:lpstr>
      <vt:lpstr>Data F6 </vt:lpstr>
      <vt:lpstr>Data F7</vt:lpstr>
      <vt:lpstr>Data 10a,10b</vt:lpstr>
      <vt:lpstr>Appendix</vt:lpstr>
      <vt:lpstr>A1a</vt:lpstr>
      <vt:lpstr>A1b</vt:lpstr>
      <vt:lpstr>A1c</vt:lpstr>
      <vt:lpstr>A1d</vt:lpstr>
      <vt:lpstr>A1bd</vt:lpstr>
      <vt:lpstr>A1cd</vt:lpstr>
      <vt:lpstr>A1x</vt:lpstr>
      <vt:lpstr>A2a</vt:lpstr>
      <vt:lpstr>A2b</vt:lpstr>
      <vt:lpstr>F1a</vt:lpstr>
      <vt:lpstr>F1b &amp; F8</vt:lpstr>
      <vt:lpstr>F9</vt:lpstr>
      <vt:lpstr>F2</vt:lpstr>
      <vt:lpstr>Figure 3a</vt:lpstr>
      <vt:lpstr>Figure 3b</vt:lpstr>
      <vt:lpstr>Figure 3c</vt:lpstr>
      <vt:lpstr>Figure 3d</vt:lpstr>
      <vt:lpstr>F4</vt:lpstr>
      <vt:lpstr>F5a</vt:lpstr>
      <vt:lpstr>F5b</vt:lpstr>
      <vt:lpstr>F6a</vt:lpstr>
      <vt:lpstr>F6b</vt:lpstr>
      <vt:lpstr>F7</vt:lpstr>
      <vt:lpstr>F10a</vt:lpstr>
      <vt:lpstr>F10b</vt:lpstr>
      <vt:lpstr>A1a!Print_Area</vt:lpstr>
      <vt:lpstr>A1b!Print_Area</vt:lpstr>
      <vt:lpstr>A1bd!Print_Area</vt:lpstr>
      <vt:lpstr>A1c!Print_Area</vt:lpstr>
      <vt:lpstr>A1cd!Print_Area</vt:lpstr>
      <vt:lpstr>A1d!Print_Area</vt:lpstr>
      <vt:lpstr>A1x!Print_Area</vt:lpstr>
      <vt:lpstr>A2a!Print_Area</vt:lpstr>
      <vt:lpstr>A2b!Print_Area</vt:lpstr>
      <vt:lpstr>Contents!Print_Area</vt:lpstr>
      <vt:lpstr>'Data 10a,10b'!Print_Area</vt:lpstr>
      <vt:lpstr>'Data F1,8,9'!Print_Area</vt:lpstr>
      <vt:lpstr>'Data F2'!Print_Area</vt:lpstr>
      <vt:lpstr>'Data F3'!Print_Area</vt:lpstr>
      <vt:lpstr>'Data F4'!Print_Area</vt:lpstr>
      <vt:lpstr>'Data F5'!Print_Area</vt:lpstr>
      <vt:lpstr>'Data F6'!Print_Area</vt:lpstr>
      <vt:lpstr>'Data F7'!Print_Area</vt:lpstr>
      <vt:lpstr>'Table 1'!Print_Area</vt:lpstr>
    </vt:vector>
  </TitlesOfParts>
  <Company>SAMF-IT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Ludvig S C Petersen Wier</dc:creator>
  <cp:lastModifiedBy>Lesley Ellen</cp:lastModifiedBy>
  <cp:lastPrinted>2018-09-05T12:34:25Z</cp:lastPrinted>
  <dcterms:created xsi:type="dcterms:W3CDTF">2018-07-30T12:27:42Z</dcterms:created>
  <dcterms:modified xsi:type="dcterms:W3CDTF">2018-09-12T10:21:13Z</dcterms:modified>
</cp:coreProperties>
</file>