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ntum\Desktop\Arbeitsdateien\Beiträge\Buchprojekt viking village\"/>
    </mc:Choice>
  </mc:AlternateContent>
  <bookViews>
    <workbookView xWindow="0" yWindow="0" windowWidth="18216" windowHeight="8088"/>
  </bookViews>
  <sheets>
    <sheet name="basic (Tab 1)" sheetId="2" r:id="rId1"/>
    <sheet name="credit money (Tab 2)" sheetId="4" r:id="rId2"/>
    <sheet name="public debt (Tab 3)" sheetId="8" r:id="rId3"/>
    <sheet name="monetary financing (Tab 4)" sheetId="5" r:id="rId4"/>
    <sheet name="credit money with KG (Tab 5)" sheetId="6" r:id="rId5"/>
    <sheet name="split of MU (Tab 6)" sheetId="20" r:id="rId6"/>
    <sheet name="credit money KG II" sheetId="9" r:id="rId7"/>
    <sheet name="split of MU II" sheetId="10" r:id="rId8"/>
    <sheet name="split of MU (3)" sheetId="19" r:id="rId9"/>
    <sheet name="increase in helicopter money" sheetId="7" r:id="rId10"/>
  </sheets>
  <definedNames>
    <definedName name="solver_adj" localSheetId="0" hidden="1">'basic (Tab 1)'!$F$15</definedName>
    <definedName name="solver_adj" localSheetId="1" hidden="1">'credit money (Tab 2)'!$E$3</definedName>
    <definedName name="solver_adj" localSheetId="6" hidden="1">'credit money KG II'!$E$3</definedName>
    <definedName name="solver_adj" localSheetId="4" hidden="1">'credit money with KG (Tab 5)'!$E$3</definedName>
    <definedName name="solver_adj" localSheetId="9" hidden="1">'increase in helicopter money'!$E$3</definedName>
    <definedName name="solver_adj" localSheetId="3" hidden="1">'monetary financing (Tab 4)'!$E$3</definedName>
    <definedName name="solver_adj" localSheetId="2" hidden="1">'public debt (Tab 3)'!$E$3</definedName>
    <definedName name="solver_adj" localSheetId="8" hidden="1">'split of MU (3)'!$E$3</definedName>
    <definedName name="solver_adj" localSheetId="5" hidden="1">'split of MU (Tab 6)'!$E$3</definedName>
    <definedName name="solver_adj" localSheetId="7" hidden="1">'split of MU II'!$E$3</definedName>
    <definedName name="solver_cvg" localSheetId="0" hidden="1">0.0001</definedName>
    <definedName name="solver_cvg" localSheetId="1" hidden="1">0.0001</definedName>
    <definedName name="solver_cvg" localSheetId="6" hidden="1">0.0001</definedName>
    <definedName name="solver_cvg" localSheetId="4" hidden="1">0.0001</definedName>
    <definedName name="solver_cvg" localSheetId="9" hidden="1">0.0001</definedName>
    <definedName name="solver_cvg" localSheetId="3" hidden="1">0.0001</definedName>
    <definedName name="solver_cvg" localSheetId="2" hidden="1">0.0001</definedName>
    <definedName name="solver_cvg" localSheetId="8" hidden="1">0.0001</definedName>
    <definedName name="solver_cvg" localSheetId="5" hidden="1">0.0001</definedName>
    <definedName name="solver_cvg" localSheetId="7" hidden="1">0.0001</definedName>
    <definedName name="solver_drv" localSheetId="0" hidden="1">1</definedName>
    <definedName name="solver_drv" localSheetId="1" hidden="1">1</definedName>
    <definedName name="solver_drv" localSheetId="6" hidden="1">1</definedName>
    <definedName name="solver_drv" localSheetId="4" hidden="1">1</definedName>
    <definedName name="solver_drv" localSheetId="9" hidden="1">1</definedName>
    <definedName name="solver_drv" localSheetId="3" hidden="1">1</definedName>
    <definedName name="solver_drv" localSheetId="2" hidden="1">1</definedName>
    <definedName name="solver_drv" localSheetId="8" hidden="1">1</definedName>
    <definedName name="solver_drv" localSheetId="5" hidden="1">1</definedName>
    <definedName name="solver_drv" localSheetId="7" hidden="1">1</definedName>
    <definedName name="solver_eng" localSheetId="0" hidden="1">1</definedName>
    <definedName name="solver_eng" localSheetId="1" hidden="1">1</definedName>
    <definedName name="solver_eng" localSheetId="6" hidden="1">1</definedName>
    <definedName name="solver_eng" localSheetId="4" hidden="1">1</definedName>
    <definedName name="solver_eng" localSheetId="9" hidden="1">1</definedName>
    <definedName name="solver_eng" localSheetId="3" hidden="1">1</definedName>
    <definedName name="solver_eng" localSheetId="2" hidden="1">1</definedName>
    <definedName name="solver_eng" localSheetId="8" hidden="1">1</definedName>
    <definedName name="solver_eng" localSheetId="5" hidden="1">1</definedName>
    <definedName name="solver_eng" localSheetId="7" hidden="1">1</definedName>
    <definedName name="solver_est" localSheetId="0" hidden="1">1</definedName>
    <definedName name="solver_est" localSheetId="1" hidden="1">1</definedName>
    <definedName name="solver_est" localSheetId="6" hidden="1">1</definedName>
    <definedName name="solver_est" localSheetId="4" hidden="1">1</definedName>
    <definedName name="solver_est" localSheetId="9" hidden="1">1</definedName>
    <definedName name="solver_est" localSheetId="3" hidden="1">1</definedName>
    <definedName name="solver_est" localSheetId="2" hidden="1">1</definedName>
    <definedName name="solver_est" localSheetId="8" hidden="1">1</definedName>
    <definedName name="solver_est" localSheetId="5" hidden="1">1</definedName>
    <definedName name="solver_est" localSheetId="7" hidden="1">1</definedName>
    <definedName name="solver_itr" localSheetId="0" hidden="1">2147483647</definedName>
    <definedName name="solver_itr" localSheetId="1" hidden="1">2147483647</definedName>
    <definedName name="solver_itr" localSheetId="6" hidden="1">2147483647</definedName>
    <definedName name="solver_itr" localSheetId="4" hidden="1">2147483647</definedName>
    <definedName name="solver_itr" localSheetId="9" hidden="1">2147483647</definedName>
    <definedName name="solver_itr" localSheetId="3" hidden="1">2147483647</definedName>
    <definedName name="solver_itr" localSheetId="2" hidden="1">2147483647</definedName>
    <definedName name="solver_itr" localSheetId="8" hidden="1">2147483647</definedName>
    <definedName name="solver_itr" localSheetId="5" hidden="1">2147483647</definedName>
    <definedName name="solver_itr" localSheetId="7" hidden="1">2147483647</definedName>
    <definedName name="solver_mip" localSheetId="0" hidden="1">2147483647</definedName>
    <definedName name="solver_mip" localSheetId="1" hidden="1">2147483647</definedName>
    <definedName name="solver_mip" localSheetId="6" hidden="1">2147483647</definedName>
    <definedName name="solver_mip" localSheetId="4" hidden="1">2147483647</definedName>
    <definedName name="solver_mip" localSheetId="9" hidden="1">2147483647</definedName>
    <definedName name="solver_mip" localSheetId="3" hidden="1">2147483647</definedName>
    <definedName name="solver_mip" localSheetId="2" hidden="1">2147483647</definedName>
    <definedName name="solver_mip" localSheetId="8" hidden="1">2147483647</definedName>
    <definedName name="solver_mip" localSheetId="5" hidden="1">2147483647</definedName>
    <definedName name="solver_mip" localSheetId="7" hidden="1">2147483647</definedName>
    <definedName name="solver_mni" localSheetId="0" hidden="1">30</definedName>
    <definedName name="solver_mni" localSheetId="1" hidden="1">30</definedName>
    <definedName name="solver_mni" localSheetId="6" hidden="1">30</definedName>
    <definedName name="solver_mni" localSheetId="4" hidden="1">30</definedName>
    <definedName name="solver_mni" localSheetId="9" hidden="1">30</definedName>
    <definedName name="solver_mni" localSheetId="3" hidden="1">30</definedName>
    <definedName name="solver_mni" localSheetId="2" hidden="1">30</definedName>
    <definedName name="solver_mni" localSheetId="8" hidden="1">30</definedName>
    <definedName name="solver_mni" localSheetId="5" hidden="1">30</definedName>
    <definedName name="solver_mni" localSheetId="7" hidden="1">30</definedName>
    <definedName name="solver_mrt" localSheetId="0" hidden="1">0.075</definedName>
    <definedName name="solver_mrt" localSheetId="1" hidden="1">0.075</definedName>
    <definedName name="solver_mrt" localSheetId="6" hidden="1">0.075</definedName>
    <definedName name="solver_mrt" localSheetId="4" hidden="1">0.075</definedName>
    <definedName name="solver_mrt" localSheetId="9" hidden="1">0.075</definedName>
    <definedName name="solver_mrt" localSheetId="3" hidden="1">0.075</definedName>
    <definedName name="solver_mrt" localSheetId="2" hidden="1">0.075</definedName>
    <definedName name="solver_mrt" localSheetId="8" hidden="1">0.075</definedName>
    <definedName name="solver_mrt" localSheetId="5" hidden="1">0.075</definedName>
    <definedName name="solver_mrt" localSheetId="7" hidden="1">0.075</definedName>
    <definedName name="solver_msl" localSheetId="0" hidden="1">2</definedName>
    <definedName name="solver_msl" localSheetId="1" hidden="1">2</definedName>
    <definedName name="solver_msl" localSheetId="6" hidden="1">2</definedName>
    <definedName name="solver_msl" localSheetId="4" hidden="1">2</definedName>
    <definedName name="solver_msl" localSheetId="9" hidden="1">2</definedName>
    <definedName name="solver_msl" localSheetId="3" hidden="1">2</definedName>
    <definedName name="solver_msl" localSheetId="2" hidden="1">2</definedName>
    <definedName name="solver_msl" localSheetId="8" hidden="1">2</definedName>
    <definedName name="solver_msl" localSheetId="5" hidden="1">2</definedName>
    <definedName name="solver_msl" localSheetId="7" hidden="1">2</definedName>
    <definedName name="solver_neg" localSheetId="0" hidden="1">1</definedName>
    <definedName name="solver_neg" localSheetId="1" hidden="1">2</definedName>
    <definedName name="solver_neg" localSheetId="6" hidden="1">2</definedName>
    <definedName name="solver_neg" localSheetId="4" hidden="1">2</definedName>
    <definedName name="solver_neg" localSheetId="9" hidden="1">2</definedName>
    <definedName name="solver_neg" localSheetId="3" hidden="1">2</definedName>
    <definedName name="solver_neg" localSheetId="2" hidden="1">2</definedName>
    <definedName name="solver_neg" localSheetId="8" hidden="1">2</definedName>
    <definedName name="solver_neg" localSheetId="5" hidden="1">2</definedName>
    <definedName name="solver_neg" localSheetId="7" hidden="1">2</definedName>
    <definedName name="solver_nod" localSheetId="0" hidden="1">2147483647</definedName>
    <definedName name="solver_nod" localSheetId="1" hidden="1">2147483647</definedName>
    <definedName name="solver_nod" localSheetId="6" hidden="1">2147483647</definedName>
    <definedName name="solver_nod" localSheetId="4" hidden="1">2147483647</definedName>
    <definedName name="solver_nod" localSheetId="9" hidden="1">2147483647</definedName>
    <definedName name="solver_nod" localSheetId="3" hidden="1">2147483647</definedName>
    <definedName name="solver_nod" localSheetId="2" hidden="1">2147483647</definedName>
    <definedName name="solver_nod" localSheetId="8" hidden="1">2147483647</definedName>
    <definedName name="solver_nod" localSheetId="5" hidden="1">2147483647</definedName>
    <definedName name="solver_nod" localSheetId="7" hidden="1">2147483647</definedName>
    <definedName name="solver_num" localSheetId="0" hidden="1">0</definedName>
    <definedName name="solver_num" localSheetId="1" hidden="1">0</definedName>
    <definedName name="solver_num" localSheetId="6" hidden="1">0</definedName>
    <definedName name="solver_num" localSheetId="4" hidden="1">0</definedName>
    <definedName name="solver_num" localSheetId="9" hidden="1">0</definedName>
    <definedName name="solver_num" localSheetId="3" hidden="1">0</definedName>
    <definedName name="solver_num" localSheetId="2" hidden="1">0</definedName>
    <definedName name="solver_num" localSheetId="8" hidden="1">0</definedName>
    <definedName name="solver_num" localSheetId="5" hidden="1">0</definedName>
    <definedName name="solver_num" localSheetId="7" hidden="1">0</definedName>
    <definedName name="solver_nwt" localSheetId="0" hidden="1">1</definedName>
    <definedName name="solver_nwt" localSheetId="1" hidden="1">1</definedName>
    <definedName name="solver_nwt" localSheetId="6" hidden="1">1</definedName>
    <definedName name="solver_nwt" localSheetId="4" hidden="1">1</definedName>
    <definedName name="solver_nwt" localSheetId="9" hidden="1">1</definedName>
    <definedName name="solver_nwt" localSheetId="3" hidden="1">1</definedName>
    <definedName name="solver_nwt" localSheetId="2" hidden="1">1</definedName>
    <definedName name="solver_nwt" localSheetId="8" hidden="1">1</definedName>
    <definedName name="solver_nwt" localSheetId="5" hidden="1">1</definedName>
    <definedName name="solver_nwt" localSheetId="7" hidden="1">1</definedName>
    <definedName name="solver_opt" localSheetId="0" hidden="1">'basic (Tab 1)'!$H$1</definedName>
    <definedName name="solver_opt" localSheetId="1" hidden="1">'credit money (Tab 2)'!$G$20</definedName>
    <definedName name="solver_opt" localSheetId="6" hidden="1">'credit money KG II'!$G$20</definedName>
    <definedName name="solver_opt" localSheetId="4" hidden="1">'credit money with KG (Tab 5)'!$G$20</definedName>
    <definedName name="solver_opt" localSheetId="9" hidden="1">'increase in helicopter money'!$G$20</definedName>
    <definedName name="solver_opt" localSheetId="3" hidden="1">'monetary financing (Tab 4)'!$G$20</definedName>
    <definedName name="solver_opt" localSheetId="2" hidden="1">'public debt (Tab 3)'!$G$20</definedName>
    <definedName name="solver_opt" localSheetId="8" hidden="1">'split of MU (3)'!$G$20</definedName>
    <definedName name="solver_opt" localSheetId="5" hidden="1">'split of MU (Tab 6)'!$G$20</definedName>
    <definedName name="solver_opt" localSheetId="7" hidden="1">'split of MU II'!$G$20</definedName>
    <definedName name="solver_pre" localSheetId="0" hidden="1">0.000001</definedName>
    <definedName name="solver_pre" localSheetId="1" hidden="1">0.000001</definedName>
    <definedName name="solver_pre" localSheetId="6" hidden="1">0.000001</definedName>
    <definedName name="solver_pre" localSheetId="4" hidden="1">0.000001</definedName>
    <definedName name="solver_pre" localSheetId="9" hidden="1">0.000001</definedName>
    <definedName name="solver_pre" localSheetId="3" hidden="1">0.000001</definedName>
    <definedName name="solver_pre" localSheetId="2" hidden="1">0.000001</definedName>
    <definedName name="solver_pre" localSheetId="8" hidden="1">0.000001</definedName>
    <definedName name="solver_pre" localSheetId="5" hidden="1">0.000001</definedName>
    <definedName name="solver_pre" localSheetId="7" hidden="1">0.000001</definedName>
    <definedName name="solver_rbv" localSheetId="0" hidden="1">1</definedName>
    <definedName name="solver_rbv" localSheetId="1" hidden="1">1</definedName>
    <definedName name="solver_rbv" localSheetId="6" hidden="1">1</definedName>
    <definedName name="solver_rbv" localSheetId="4" hidden="1">1</definedName>
    <definedName name="solver_rbv" localSheetId="9" hidden="1">1</definedName>
    <definedName name="solver_rbv" localSheetId="3" hidden="1">1</definedName>
    <definedName name="solver_rbv" localSheetId="2" hidden="1">1</definedName>
    <definedName name="solver_rbv" localSheetId="8" hidden="1">1</definedName>
    <definedName name="solver_rbv" localSheetId="5" hidden="1">1</definedName>
    <definedName name="solver_rbv" localSheetId="7" hidden="1">1</definedName>
    <definedName name="solver_rlx" localSheetId="0" hidden="1">2</definedName>
    <definedName name="solver_rlx" localSheetId="1" hidden="1">2</definedName>
    <definedName name="solver_rlx" localSheetId="6" hidden="1">2</definedName>
    <definedName name="solver_rlx" localSheetId="4" hidden="1">2</definedName>
    <definedName name="solver_rlx" localSheetId="9" hidden="1">2</definedName>
    <definedName name="solver_rlx" localSheetId="3" hidden="1">2</definedName>
    <definedName name="solver_rlx" localSheetId="2" hidden="1">2</definedName>
    <definedName name="solver_rlx" localSheetId="8" hidden="1">2</definedName>
    <definedName name="solver_rlx" localSheetId="5" hidden="1">2</definedName>
    <definedName name="solver_rlx" localSheetId="7" hidden="1">2</definedName>
    <definedName name="solver_rsd" localSheetId="0" hidden="1">0</definedName>
    <definedName name="solver_rsd" localSheetId="1" hidden="1">0</definedName>
    <definedName name="solver_rsd" localSheetId="6" hidden="1">0</definedName>
    <definedName name="solver_rsd" localSheetId="4" hidden="1">0</definedName>
    <definedName name="solver_rsd" localSheetId="9" hidden="1">0</definedName>
    <definedName name="solver_rsd" localSheetId="3" hidden="1">0</definedName>
    <definedName name="solver_rsd" localSheetId="2" hidden="1">0</definedName>
    <definedName name="solver_rsd" localSheetId="8" hidden="1">0</definedName>
    <definedName name="solver_rsd" localSheetId="5" hidden="1">0</definedName>
    <definedName name="solver_rsd" localSheetId="7" hidden="1">0</definedName>
    <definedName name="solver_scl" localSheetId="0" hidden="1">1</definedName>
    <definedName name="solver_scl" localSheetId="1" hidden="1">1</definedName>
    <definedName name="solver_scl" localSheetId="6" hidden="1">1</definedName>
    <definedName name="solver_scl" localSheetId="4" hidden="1">1</definedName>
    <definedName name="solver_scl" localSheetId="9" hidden="1">1</definedName>
    <definedName name="solver_scl" localSheetId="3" hidden="1">1</definedName>
    <definedName name="solver_scl" localSheetId="2" hidden="1">1</definedName>
    <definedName name="solver_scl" localSheetId="8" hidden="1">1</definedName>
    <definedName name="solver_scl" localSheetId="5" hidden="1">1</definedName>
    <definedName name="solver_scl" localSheetId="7" hidden="1">1</definedName>
    <definedName name="solver_sho" localSheetId="0" hidden="1">2</definedName>
    <definedName name="solver_sho" localSheetId="1" hidden="1">2</definedName>
    <definedName name="solver_sho" localSheetId="6" hidden="1">2</definedName>
    <definedName name="solver_sho" localSheetId="4" hidden="1">2</definedName>
    <definedName name="solver_sho" localSheetId="9" hidden="1">2</definedName>
    <definedName name="solver_sho" localSheetId="3" hidden="1">2</definedName>
    <definedName name="solver_sho" localSheetId="2" hidden="1">2</definedName>
    <definedName name="solver_sho" localSheetId="8" hidden="1">2</definedName>
    <definedName name="solver_sho" localSheetId="5" hidden="1">2</definedName>
    <definedName name="solver_sho" localSheetId="7" hidden="1">2</definedName>
    <definedName name="solver_ssz" localSheetId="0" hidden="1">100</definedName>
    <definedName name="solver_ssz" localSheetId="1" hidden="1">100</definedName>
    <definedName name="solver_ssz" localSheetId="6" hidden="1">100</definedName>
    <definedName name="solver_ssz" localSheetId="4" hidden="1">100</definedName>
    <definedName name="solver_ssz" localSheetId="9" hidden="1">100</definedName>
    <definedName name="solver_ssz" localSheetId="3" hidden="1">100</definedName>
    <definedName name="solver_ssz" localSheetId="2" hidden="1">100</definedName>
    <definedName name="solver_ssz" localSheetId="8" hidden="1">100</definedName>
    <definedName name="solver_ssz" localSheetId="5" hidden="1">100</definedName>
    <definedName name="solver_ssz" localSheetId="7" hidden="1">100</definedName>
    <definedName name="solver_tim" localSheetId="0" hidden="1">2147483647</definedName>
    <definedName name="solver_tim" localSheetId="1" hidden="1">2147483647</definedName>
    <definedName name="solver_tim" localSheetId="6" hidden="1">2147483647</definedName>
    <definedName name="solver_tim" localSheetId="4" hidden="1">2147483647</definedName>
    <definedName name="solver_tim" localSheetId="9" hidden="1">2147483647</definedName>
    <definedName name="solver_tim" localSheetId="3" hidden="1">2147483647</definedName>
    <definedName name="solver_tim" localSheetId="2" hidden="1">2147483647</definedName>
    <definedName name="solver_tim" localSheetId="8" hidden="1">2147483647</definedName>
    <definedName name="solver_tim" localSheetId="5" hidden="1">2147483647</definedName>
    <definedName name="solver_tim" localSheetId="7" hidden="1">2147483647</definedName>
    <definedName name="solver_tol" localSheetId="0" hidden="1">0.01</definedName>
    <definedName name="solver_tol" localSheetId="1" hidden="1">0.01</definedName>
    <definedName name="solver_tol" localSheetId="6" hidden="1">0.01</definedName>
    <definedName name="solver_tol" localSheetId="4" hidden="1">0.01</definedName>
    <definedName name="solver_tol" localSheetId="9" hidden="1">0.01</definedName>
    <definedName name="solver_tol" localSheetId="3" hidden="1">0.01</definedName>
    <definedName name="solver_tol" localSheetId="2" hidden="1">0.01</definedName>
    <definedName name="solver_tol" localSheetId="8" hidden="1">0.01</definedName>
    <definedName name="solver_tol" localSheetId="5" hidden="1">0.01</definedName>
    <definedName name="solver_tol" localSheetId="7" hidden="1">0.01</definedName>
    <definedName name="solver_typ" localSheetId="0" hidden="1">3</definedName>
    <definedName name="solver_typ" localSheetId="1" hidden="1">3</definedName>
    <definedName name="solver_typ" localSheetId="6" hidden="1">3</definedName>
    <definedName name="solver_typ" localSheetId="4" hidden="1">3</definedName>
    <definedName name="solver_typ" localSheetId="9" hidden="1">3</definedName>
    <definedName name="solver_typ" localSheetId="3" hidden="1">3</definedName>
    <definedName name="solver_typ" localSheetId="2" hidden="1">3</definedName>
    <definedName name="solver_typ" localSheetId="8" hidden="1">3</definedName>
    <definedName name="solver_typ" localSheetId="5" hidden="1">3</definedName>
    <definedName name="solver_typ" localSheetId="7" hidden="1">3</definedName>
    <definedName name="solver_val" localSheetId="0" hidden="1">1</definedName>
    <definedName name="solver_val" localSheetId="1" hidden="1">0</definedName>
    <definedName name="solver_val" localSheetId="6" hidden="1">0</definedName>
    <definedName name="solver_val" localSheetId="4" hidden="1">0</definedName>
    <definedName name="solver_val" localSheetId="9" hidden="1">0</definedName>
    <definedName name="solver_val" localSheetId="3" hidden="1">0</definedName>
    <definedName name="solver_val" localSheetId="2" hidden="1">0</definedName>
    <definedName name="solver_val" localSheetId="8" hidden="1">0</definedName>
    <definedName name="solver_val" localSheetId="5" hidden="1">0</definedName>
    <definedName name="solver_val" localSheetId="7" hidden="1">0</definedName>
    <definedName name="solver_ver" localSheetId="0" hidden="1">3</definedName>
    <definedName name="solver_ver" localSheetId="1" hidden="1">3</definedName>
    <definedName name="solver_ver" localSheetId="6" hidden="1">3</definedName>
    <definedName name="solver_ver" localSheetId="4" hidden="1">3</definedName>
    <definedName name="solver_ver" localSheetId="9" hidden="1">3</definedName>
    <definedName name="solver_ver" localSheetId="3" hidden="1">3</definedName>
    <definedName name="solver_ver" localSheetId="2" hidden="1">3</definedName>
    <definedName name="solver_ver" localSheetId="8" hidden="1">3</definedName>
    <definedName name="solver_ver" localSheetId="5" hidden="1">3</definedName>
    <definedName name="solver_ver" localSheetId="7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0" l="1"/>
  <c r="E46" i="20"/>
  <c r="I33" i="20"/>
  <c r="H33" i="20"/>
  <c r="H2" i="20"/>
  <c r="I4" i="20"/>
  <c r="I2" i="20" s="1"/>
  <c r="B55" i="20"/>
  <c r="B57" i="20" s="1"/>
  <c r="B53" i="20"/>
  <c r="B52" i="20"/>
  <c r="B54" i="20" s="1"/>
  <c r="B51" i="20"/>
  <c r="C27" i="20"/>
  <c r="B27" i="20"/>
  <c r="E22" i="20"/>
  <c r="B22" i="20"/>
  <c r="E19" i="20"/>
  <c r="C19" i="20"/>
  <c r="B19" i="20"/>
  <c r="B18" i="20"/>
  <c r="C15" i="20"/>
  <c r="C22" i="20" s="1"/>
  <c r="I12" i="20"/>
  <c r="E12" i="20"/>
  <c r="H12" i="20" s="1"/>
  <c r="H19" i="20" s="1"/>
  <c r="I11" i="20"/>
  <c r="I18" i="20" s="1"/>
  <c r="E11" i="20"/>
  <c r="I9" i="20"/>
  <c r="F9" i="20"/>
  <c r="E9" i="20"/>
  <c r="F8" i="20"/>
  <c r="E8" i="20"/>
  <c r="I7" i="20"/>
  <c r="F7" i="20"/>
  <c r="E7" i="20"/>
  <c r="F6" i="20"/>
  <c r="E52" i="20" s="1"/>
  <c r="E6" i="20"/>
  <c r="H3" i="20"/>
  <c r="I15" i="20" s="1"/>
  <c r="E3" i="20"/>
  <c r="F15" i="20" s="1"/>
  <c r="E2" i="20"/>
  <c r="C44" i="19"/>
  <c r="B44" i="19"/>
  <c r="F46" i="19"/>
  <c r="E46" i="19"/>
  <c r="C40" i="19"/>
  <c r="B40" i="19"/>
  <c r="I18" i="19"/>
  <c r="H18" i="19"/>
  <c r="B55" i="19"/>
  <c r="B53" i="19"/>
  <c r="B52" i="19"/>
  <c r="B56" i="19" s="1"/>
  <c r="B51" i="19"/>
  <c r="B54" i="19" s="1"/>
  <c r="C27" i="19"/>
  <c r="B27" i="19"/>
  <c r="E22" i="19"/>
  <c r="C22" i="19"/>
  <c r="B22" i="19"/>
  <c r="E19" i="19"/>
  <c r="C19" i="19"/>
  <c r="B19" i="19"/>
  <c r="D18" i="19"/>
  <c r="C18" i="19"/>
  <c r="B18" i="19"/>
  <c r="C15" i="19"/>
  <c r="I12" i="19"/>
  <c r="E12" i="19"/>
  <c r="H12" i="19" s="1"/>
  <c r="H19" i="19" s="1"/>
  <c r="I11" i="19"/>
  <c r="E11" i="19"/>
  <c r="E18" i="19" s="1"/>
  <c r="I9" i="19"/>
  <c r="F9" i="19"/>
  <c r="E9" i="19"/>
  <c r="E51" i="19" s="1"/>
  <c r="F8" i="19"/>
  <c r="I8" i="19" s="1"/>
  <c r="E8" i="19"/>
  <c r="H8" i="19" s="1"/>
  <c r="I7" i="19"/>
  <c r="F7" i="19"/>
  <c r="E7" i="19"/>
  <c r="F6" i="19"/>
  <c r="I6" i="19" s="1"/>
  <c r="E6" i="19"/>
  <c r="E27" i="19" s="1"/>
  <c r="H3" i="19"/>
  <c r="I15" i="19" s="1"/>
  <c r="E3" i="19"/>
  <c r="F15" i="19" s="1"/>
  <c r="E2" i="19"/>
  <c r="I44" i="10"/>
  <c r="H44" i="10"/>
  <c r="I40" i="10"/>
  <c r="H40" i="10"/>
  <c r="F40" i="10"/>
  <c r="E40" i="10"/>
  <c r="I26" i="10"/>
  <c r="H26" i="10"/>
  <c r="C26" i="10"/>
  <c r="B26" i="10"/>
  <c r="B53" i="10"/>
  <c r="B52" i="10"/>
  <c r="B51" i="10"/>
  <c r="B56" i="10" s="1"/>
  <c r="B27" i="10"/>
  <c r="B22" i="10"/>
  <c r="C19" i="10"/>
  <c r="B19" i="10"/>
  <c r="B18" i="10"/>
  <c r="F15" i="10"/>
  <c r="F19" i="10" s="1"/>
  <c r="C15" i="10"/>
  <c r="C27" i="10" s="1"/>
  <c r="I12" i="10"/>
  <c r="E12" i="10"/>
  <c r="H12" i="10" s="1"/>
  <c r="H19" i="10" s="1"/>
  <c r="I11" i="10"/>
  <c r="H11" i="10"/>
  <c r="H18" i="10" s="1"/>
  <c r="E11" i="10"/>
  <c r="E53" i="10" s="1"/>
  <c r="F9" i="10"/>
  <c r="E52" i="10" s="1"/>
  <c r="E9" i="10"/>
  <c r="E22" i="10" s="1"/>
  <c r="I8" i="10"/>
  <c r="F8" i="10"/>
  <c r="E8" i="10"/>
  <c r="H8" i="10" s="1"/>
  <c r="F7" i="10"/>
  <c r="E7" i="10"/>
  <c r="I6" i="10"/>
  <c r="F6" i="10"/>
  <c r="F27" i="10" s="1"/>
  <c r="E6" i="10"/>
  <c r="H6" i="10" s="1"/>
  <c r="E3" i="10"/>
  <c r="H3" i="10" s="1"/>
  <c r="I15" i="10" s="1"/>
  <c r="I18" i="10" s="1"/>
  <c r="H2" i="10"/>
  <c r="E2" i="10"/>
  <c r="H11" i="20" l="1"/>
  <c r="E53" i="20"/>
  <c r="E18" i="20"/>
  <c r="H8" i="20"/>
  <c r="F18" i="20"/>
  <c r="F19" i="20"/>
  <c r="F22" i="20"/>
  <c r="I19" i="20"/>
  <c r="I22" i="20"/>
  <c r="E51" i="20"/>
  <c r="E27" i="20"/>
  <c r="H6" i="20"/>
  <c r="I6" i="20"/>
  <c r="I8" i="20"/>
  <c r="B56" i="20"/>
  <c r="B58" i="20" s="1"/>
  <c r="B14" i="20" s="1"/>
  <c r="F27" i="20"/>
  <c r="C2" i="20"/>
  <c r="H7" i="20"/>
  <c r="H9" i="20"/>
  <c r="C18" i="20"/>
  <c r="D18" i="20" s="1"/>
  <c r="F19" i="19"/>
  <c r="F18" i="19"/>
  <c r="G18" i="19" s="1"/>
  <c r="F22" i="19"/>
  <c r="I19" i="19"/>
  <c r="I22" i="19"/>
  <c r="I27" i="19"/>
  <c r="H52" i="19"/>
  <c r="B57" i="19"/>
  <c r="B14" i="19" s="1"/>
  <c r="B58" i="19"/>
  <c r="H6" i="19"/>
  <c r="F27" i="19"/>
  <c r="H2" i="19"/>
  <c r="E53" i="19"/>
  <c r="H11" i="19"/>
  <c r="E52" i="19"/>
  <c r="E55" i="19" s="1"/>
  <c r="C2" i="19"/>
  <c r="H7" i="19"/>
  <c r="H9" i="19"/>
  <c r="J18" i="10"/>
  <c r="I19" i="10"/>
  <c r="H53" i="10"/>
  <c r="C2" i="10"/>
  <c r="H7" i="10"/>
  <c r="H9" i="10"/>
  <c r="H27" i="10" s="1"/>
  <c r="E51" i="10"/>
  <c r="E56" i="10" s="1"/>
  <c r="B54" i="10"/>
  <c r="B58" i="10" s="1"/>
  <c r="I7" i="10"/>
  <c r="I9" i="10"/>
  <c r="C18" i="10"/>
  <c r="D18" i="10" s="1"/>
  <c r="C22" i="10"/>
  <c r="E19" i="10"/>
  <c r="E27" i="10"/>
  <c r="E18" i="10"/>
  <c r="F22" i="10"/>
  <c r="B55" i="10"/>
  <c r="F18" i="10"/>
  <c r="I45" i="9"/>
  <c r="H45" i="9"/>
  <c r="C45" i="9"/>
  <c r="B45" i="9"/>
  <c r="B16" i="20" l="1"/>
  <c r="B23" i="20" s="1"/>
  <c r="C14" i="20"/>
  <c r="B37" i="20"/>
  <c r="B24" i="20"/>
  <c r="B28" i="20"/>
  <c r="B17" i="20"/>
  <c r="B41" i="20"/>
  <c r="H52" i="20"/>
  <c r="I27" i="20"/>
  <c r="E55" i="20"/>
  <c r="H51" i="20"/>
  <c r="H56" i="20" s="1"/>
  <c r="H22" i="20"/>
  <c r="H27" i="20"/>
  <c r="D2" i="20"/>
  <c r="F2" i="20"/>
  <c r="E54" i="20"/>
  <c r="G18" i="20"/>
  <c r="E56" i="20"/>
  <c r="H18" i="20"/>
  <c r="J18" i="20" s="1"/>
  <c r="H53" i="20"/>
  <c r="E57" i="19"/>
  <c r="E14" i="19" s="1"/>
  <c r="H27" i="19"/>
  <c r="E56" i="19"/>
  <c r="E58" i="19" s="1"/>
  <c r="E54" i="19"/>
  <c r="B16" i="19"/>
  <c r="C14" i="19"/>
  <c r="B24" i="19"/>
  <c r="B37" i="19"/>
  <c r="B28" i="19"/>
  <c r="B17" i="19"/>
  <c r="B23" i="19"/>
  <c r="B41" i="19"/>
  <c r="J18" i="19"/>
  <c r="H53" i="19"/>
  <c r="H51" i="19"/>
  <c r="H56" i="19" s="1"/>
  <c r="H22" i="19"/>
  <c r="D2" i="19"/>
  <c r="F2" i="19"/>
  <c r="E58" i="10"/>
  <c r="E54" i="10"/>
  <c r="H54" i="10"/>
  <c r="I22" i="10"/>
  <c r="H52" i="10"/>
  <c r="H55" i="10" s="1"/>
  <c r="H57" i="10" s="1"/>
  <c r="I27" i="10"/>
  <c r="B57" i="10"/>
  <c r="B14" i="10" s="1"/>
  <c r="H22" i="10"/>
  <c r="H51" i="10"/>
  <c r="E55" i="10"/>
  <c r="E57" i="10" s="1"/>
  <c r="E14" i="10" s="1"/>
  <c r="G18" i="10"/>
  <c r="F2" i="10"/>
  <c r="D2" i="10"/>
  <c r="B56" i="9"/>
  <c r="B53" i="9"/>
  <c r="B52" i="9"/>
  <c r="B51" i="9"/>
  <c r="B27" i="9"/>
  <c r="B22" i="9"/>
  <c r="B19" i="9"/>
  <c r="E18" i="9"/>
  <c r="B18" i="9"/>
  <c r="F15" i="9"/>
  <c r="F18" i="9" s="1"/>
  <c r="C15" i="9"/>
  <c r="C2" i="9" s="1"/>
  <c r="F12" i="9"/>
  <c r="F19" i="9" s="1"/>
  <c r="E12" i="9"/>
  <c r="E53" i="9" s="1"/>
  <c r="I11" i="9"/>
  <c r="I18" i="9" s="1"/>
  <c r="H11" i="9"/>
  <c r="H18" i="9" s="1"/>
  <c r="J18" i="9" s="1"/>
  <c r="F9" i="9"/>
  <c r="E9" i="9"/>
  <c r="I8" i="9"/>
  <c r="E8" i="9"/>
  <c r="F7" i="9"/>
  <c r="I7" i="9" s="1"/>
  <c r="E7" i="9"/>
  <c r="F6" i="9"/>
  <c r="F27" i="9" s="1"/>
  <c r="E6" i="9"/>
  <c r="E27" i="9" s="1"/>
  <c r="H3" i="9"/>
  <c r="I15" i="9" s="1"/>
  <c r="E2" i="9"/>
  <c r="B53" i="8"/>
  <c r="B52" i="8"/>
  <c r="B55" i="8" s="1"/>
  <c r="B51" i="8"/>
  <c r="B56" i="8" s="1"/>
  <c r="C27" i="8"/>
  <c r="B27" i="8"/>
  <c r="E22" i="8"/>
  <c r="C22" i="8"/>
  <c r="B22" i="8"/>
  <c r="E19" i="8"/>
  <c r="C19" i="8"/>
  <c r="B19" i="8"/>
  <c r="D18" i="8"/>
  <c r="C18" i="8"/>
  <c r="B18" i="8"/>
  <c r="C15" i="8"/>
  <c r="I12" i="8"/>
  <c r="H12" i="8"/>
  <c r="H19" i="8" s="1"/>
  <c r="E12" i="8"/>
  <c r="I11" i="8"/>
  <c r="H11" i="8"/>
  <c r="H18" i="8" s="1"/>
  <c r="E11" i="8"/>
  <c r="E53" i="8" s="1"/>
  <c r="I9" i="8"/>
  <c r="H9" i="8"/>
  <c r="F9" i="8"/>
  <c r="E9" i="8"/>
  <c r="F8" i="8"/>
  <c r="E8" i="8"/>
  <c r="I7" i="8"/>
  <c r="H7" i="8"/>
  <c r="F7" i="8"/>
  <c r="E7" i="8"/>
  <c r="F6" i="8"/>
  <c r="E6" i="8"/>
  <c r="E27" i="8" s="1"/>
  <c r="H3" i="8"/>
  <c r="E3" i="8"/>
  <c r="E51" i="8" s="1"/>
  <c r="F2" i="8"/>
  <c r="E2" i="8"/>
  <c r="D2" i="8"/>
  <c r="C2" i="8"/>
  <c r="I40" i="5"/>
  <c r="H40" i="5"/>
  <c r="I40" i="7"/>
  <c r="H40" i="7"/>
  <c r="D17" i="4"/>
  <c r="C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15" i="2"/>
  <c r="J21" i="2"/>
  <c r="J34" i="2"/>
  <c r="J35" i="2"/>
  <c r="J15" i="2"/>
  <c r="J52" i="2"/>
  <c r="J2" i="2"/>
  <c r="F52" i="2"/>
  <c r="F27" i="2"/>
  <c r="J27" i="2" s="1"/>
  <c r="F22" i="2"/>
  <c r="J22" i="2" s="1"/>
  <c r="F19" i="2"/>
  <c r="J19" i="2" s="1"/>
  <c r="F18" i="2"/>
  <c r="J18" i="2" s="1"/>
  <c r="F3" i="2"/>
  <c r="G15" i="2" s="1"/>
  <c r="G27" i="2" s="1"/>
  <c r="F2" i="2"/>
  <c r="F47" i="7"/>
  <c r="E47" i="7"/>
  <c r="I41" i="5"/>
  <c r="H41" i="5"/>
  <c r="J41" i="5" s="1"/>
  <c r="G41" i="5"/>
  <c r="F42" i="5" s="1"/>
  <c r="F41" i="5"/>
  <c r="E41" i="5"/>
  <c r="C41" i="5"/>
  <c r="D41" i="5" s="1"/>
  <c r="B41" i="5"/>
  <c r="I37" i="5"/>
  <c r="H37" i="5"/>
  <c r="J37" i="5" s="1"/>
  <c r="H38" i="5" s="1"/>
  <c r="G37" i="5"/>
  <c r="E38" i="5" s="1"/>
  <c r="F37" i="5"/>
  <c r="E37" i="5"/>
  <c r="C37" i="5"/>
  <c r="D37" i="5" s="1"/>
  <c r="B38" i="5" s="1"/>
  <c r="B37" i="5"/>
  <c r="I41" i="7"/>
  <c r="H41" i="7"/>
  <c r="J41" i="7" s="1"/>
  <c r="F41" i="7"/>
  <c r="E41" i="7"/>
  <c r="G41" i="7" s="1"/>
  <c r="D41" i="7"/>
  <c r="C42" i="7" s="1"/>
  <c r="C41" i="7"/>
  <c r="B41" i="7"/>
  <c r="I37" i="7"/>
  <c r="J37" i="7" s="1"/>
  <c r="H38" i="7" s="1"/>
  <c r="H37" i="7"/>
  <c r="F37" i="7"/>
  <c r="E37" i="7"/>
  <c r="G37" i="7" s="1"/>
  <c r="E38" i="7" s="1"/>
  <c r="C37" i="7"/>
  <c r="B37" i="7"/>
  <c r="D37" i="7" s="1"/>
  <c r="B38" i="7" s="1"/>
  <c r="C39" i="4"/>
  <c r="B39" i="4"/>
  <c r="C36" i="4"/>
  <c r="B36" i="4"/>
  <c r="B54" i="7"/>
  <c r="B53" i="7"/>
  <c r="B52" i="7"/>
  <c r="B51" i="7"/>
  <c r="B56" i="7" s="1"/>
  <c r="B58" i="7" s="1"/>
  <c r="E27" i="7"/>
  <c r="B27" i="7"/>
  <c r="E22" i="7"/>
  <c r="B22" i="7"/>
  <c r="E19" i="7"/>
  <c r="B19" i="7"/>
  <c r="E18" i="7"/>
  <c r="B18" i="7"/>
  <c r="C15" i="7"/>
  <c r="I12" i="7"/>
  <c r="H12" i="7"/>
  <c r="H19" i="7" s="1"/>
  <c r="F12" i="7"/>
  <c r="E12" i="7"/>
  <c r="I11" i="7"/>
  <c r="E11" i="7"/>
  <c r="E53" i="7" s="1"/>
  <c r="H9" i="7"/>
  <c r="H22" i="7" s="1"/>
  <c r="F9" i="7"/>
  <c r="E9" i="7"/>
  <c r="F8" i="7"/>
  <c r="I8" i="7" s="1"/>
  <c r="E8" i="7"/>
  <c r="H8" i="7" s="1"/>
  <c r="H7" i="7"/>
  <c r="F7" i="7"/>
  <c r="I7" i="7" s="1"/>
  <c r="E7" i="7"/>
  <c r="F6" i="7"/>
  <c r="I6" i="7" s="1"/>
  <c r="E6" i="7"/>
  <c r="H6" i="7" s="1"/>
  <c r="E3" i="7"/>
  <c r="F15" i="7" s="1"/>
  <c r="E2" i="7"/>
  <c r="C2" i="7"/>
  <c r="F12" i="6"/>
  <c r="I12" i="6" s="1"/>
  <c r="B53" i="6"/>
  <c r="B52" i="6"/>
  <c r="B51" i="6"/>
  <c r="B27" i="6"/>
  <c r="B22" i="6"/>
  <c r="B19" i="6"/>
  <c r="B18" i="6"/>
  <c r="C15" i="6"/>
  <c r="C27" i="6" s="1"/>
  <c r="E12" i="6"/>
  <c r="E19" i="6" s="1"/>
  <c r="I11" i="6"/>
  <c r="H11" i="6"/>
  <c r="E18" i="6"/>
  <c r="F9" i="6"/>
  <c r="I9" i="6" s="1"/>
  <c r="E9" i="6"/>
  <c r="E8" i="6"/>
  <c r="I7" i="6"/>
  <c r="F7" i="6"/>
  <c r="E7" i="6"/>
  <c r="F6" i="6"/>
  <c r="E6" i="6"/>
  <c r="F15" i="6"/>
  <c r="E2" i="6"/>
  <c r="C2" i="4"/>
  <c r="F2" i="4" s="1"/>
  <c r="I2" i="4" s="1"/>
  <c r="C2" i="5"/>
  <c r="F2" i="5" s="1"/>
  <c r="I2" i="5" s="1"/>
  <c r="B53" i="5"/>
  <c r="B52" i="5"/>
  <c r="B51" i="5"/>
  <c r="B56" i="5" s="1"/>
  <c r="E27" i="5"/>
  <c r="B27" i="5"/>
  <c r="B22" i="5"/>
  <c r="E19" i="5"/>
  <c r="B19" i="5"/>
  <c r="E18" i="5"/>
  <c r="B18" i="5"/>
  <c r="C15" i="5"/>
  <c r="C27" i="5" s="1"/>
  <c r="E12" i="5"/>
  <c r="H12" i="5" s="1"/>
  <c r="H19" i="5" s="1"/>
  <c r="I11" i="5"/>
  <c r="H11" i="5"/>
  <c r="H18" i="5" s="1"/>
  <c r="E11" i="5"/>
  <c r="I9" i="5"/>
  <c r="F9" i="5"/>
  <c r="E52" i="5" s="1"/>
  <c r="E9" i="5"/>
  <c r="F8" i="5"/>
  <c r="E8" i="5"/>
  <c r="I7" i="5"/>
  <c r="F7" i="5"/>
  <c r="E7" i="5"/>
  <c r="F6" i="5"/>
  <c r="E6" i="5"/>
  <c r="H6" i="5" s="1"/>
  <c r="E3" i="5"/>
  <c r="F15" i="5" s="1"/>
  <c r="H2" i="5"/>
  <c r="E2" i="5"/>
  <c r="I11" i="4"/>
  <c r="I12" i="4"/>
  <c r="E12" i="4"/>
  <c r="H12" i="4" s="1"/>
  <c r="H19" i="4" s="1"/>
  <c r="E11" i="4"/>
  <c r="H11" i="4" s="1"/>
  <c r="H18" i="4" s="1"/>
  <c r="E7" i="4"/>
  <c r="H7" i="4" s="1"/>
  <c r="F7" i="4"/>
  <c r="I7" i="4" s="1"/>
  <c r="E8" i="4"/>
  <c r="F8" i="4"/>
  <c r="E9" i="4"/>
  <c r="F9" i="4"/>
  <c r="F6" i="4"/>
  <c r="I6" i="4" s="1"/>
  <c r="E6" i="4"/>
  <c r="H6" i="4" s="1"/>
  <c r="E3" i="4"/>
  <c r="H3" i="4" s="1"/>
  <c r="E2" i="4"/>
  <c r="H2" i="4" s="1"/>
  <c r="B53" i="4"/>
  <c r="B52" i="4"/>
  <c r="B51" i="4"/>
  <c r="B56" i="4" s="1"/>
  <c r="B27" i="4"/>
  <c r="B22" i="4"/>
  <c r="B19" i="4"/>
  <c r="B18" i="4"/>
  <c r="C15" i="4"/>
  <c r="C18" i="4" s="1"/>
  <c r="H8" i="4"/>
  <c r="I8" i="4"/>
  <c r="H9" i="4"/>
  <c r="H22" i="4" s="1"/>
  <c r="I9" i="4"/>
  <c r="H58" i="20" l="1"/>
  <c r="B25" i="20"/>
  <c r="E57" i="20"/>
  <c r="B29" i="20"/>
  <c r="H55" i="20"/>
  <c r="H57" i="20" s="1"/>
  <c r="H14" i="20" s="1"/>
  <c r="H54" i="20"/>
  <c r="E58" i="20"/>
  <c r="C37" i="20"/>
  <c r="D37" i="20" s="1"/>
  <c r="B38" i="20" s="1"/>
  <c r="C24" i="20"/>
  <c r="C28" i="20"/>
  <c r="C41" i="20"/>
  <c r="D41" i="20" s="1"/>
  <c r="C16" i="20"/>
  <c r="C17" i="20"/>
  <c r="C29" i="20" s="1"/>
  <c r="G2" i="20"/>
  <c r="B20" i="20"/>
  <c r="D37" i="19"/>
  <c r="C16" i="19"/>
  <c r="C20" i="19" s="1"/>
  <c r="C37" i="19"/>
  <c r="C28" i="19"/>
  <c r="C41" i="19"/>
  <c r="C24" i="19"/>
  <c r="C17" i="19"/>
  <c r="C29" i="19" s="1"/>
  <c r="H55" i="19"/>
  <c r="H57" i="19" s="1"/>
  <c r="B20" i="19"/>
  <c r="H54" i="19"/>
  <c r="H58" i="19" s="1"/>
  <c r="D41" i="19"/>
  <c r="B25" i="19"/>
  <c r="D17" i="19"/>
  <c r="B29" i="19"/>
  <c r="I2" i="19"/>
  <c r="G2" i="19"/>
  <c r="B38" i="19"/>
  <c r="E28" i="19"/>
  <c r="E17" i="19"/>
  <c r="E23" i="19"/>
  <c r="E24" i="19"/>
  <c r="E41" i="19"/>
  <c r="F14" i="19"/>
  <c r="E16" i="19"/>
  <c r="E20" i="19" s="1"/>
  <c r="E37" i="19"/>
  <c r="I2" i="10"/>
  <c r="G2" i="10"/>
  <c r="E24" i="10"/>
  <c r="F14" i="10"/>
  <c r="E17" i="10"/>
  <c r="E28" i="10"/>
  <c r="E41" i="10"/>
  <c r="E37" i="10"/>
  <c r="E16" i="10"/>
  <c r="E20" i="10" s="1"/>
  <c r="H56" i="10"/>
  <c r="H58" i="10" s="1"/>
  <c r="H14" i="10" s="1"/>
  <c r="B41" i="10"/>
  <c r="B24" i="10"/>
  <c r="B16" i="10"/>
  <c r="C14" i="10"/>
  <c r="B17" i="10"/>
  <c r="B37" i="10"/>
  <c r="B28" i="10"/>
  <c r="B55" i="9"/>
  <c r="E55" i="9"/>
  <c r="D2" i="9"/>
  <c r="F2" i="9"/>
  <c r="G2" i="9" s="1"/>
  <c r="G18" i="9"/>
  <c r="H6" i="9"/>
  <c r="E51" i="9"/>
  <c r="E54" i="9" s="1"/>
  <c r="B54" i="9"/>
  <c r="B58" i="9" s="1"/>
  <c r="H8" i="9"/>
  <c r="H2" i="9"/>
  <c r="I12" i="9"/>
  <c r="I19" i="9" s="1"/>
  <c r="C19" i="9"/>
  <c r="E22" i="9"/>
  <c r="C27" i="9"/>
  <c r="H9" i="9"/>
  <c r="E19" i="9"/>
  <c r="F22" i="9"/>
  <c r="E52" i="9"/>
  <c r="I6" i="9"/>
  <c r="H7" i="9"/>
  <c r="I9" i="9"/>
  <c r="H12" i="9"/>
  <c r="C18" i="9"/>
  <c r="D18" i="9" s="1"/>
  <c r="C22" i="9"/>
  <c r="C2" i="6"/>
  <c r="F27" i="8"/>
  <c r="E54" i="8"/>
  <c r="I18" i="8"/>
  <c r="J18" i="8" s="1"/>
  <c r="F19" i="8"/>
  <c r="F15" i="8"/>
  <c r="H53" i="8"/>
  <c r="I15" i="8"/>
  <c r="I19" i="8" s="1"/>
  <c r="B54" i="8"/>
  <c r="B57" i="8" s="1"/>
  <c r="G2" i="8"/>
  <c r="H6" i="8"/>
  <c r="H8" i="8"/>
  <c r="E18" i="8"/>
  <c r="E52" i="8"/>
  <c r="E55" i="8" s="1"/>
  <c r="H2" i="8"/>
  <c r="I6" i="8"/>
  <c r="H52" i="8" s="1"/>
  <c r="I8" i="8"/>
  <c r="H22" i="8"/>
  <c r="I2" i="8"/>
  <c r="I22" i="8"/>
  <c r="J3" i="2"/>
  <c r="J51" i="2" s="1"/>
  <c r="F51" i="2"/>
  <c r="F56" i="2" s="1"/>
  <c r="F53" i="2"/>
  <c r="G18" i="2"/>
  <c r="G22" i="2"/>
  <c r="G19" i="2"/>
  <c r="C42" i="5"/>
  <c r="B42" i="5"/>
  <c r="C38" i="5"/>
  <c r="C36" i="5" s="1"/>
  <c r="C39" i="5" s="1"/>
  <c r="B36" i="5"/>
  <c r="B39" i="5" s="1"/>
  <c r="F38" i="5"/>
  <c r="F36" i="5" s="1"/>
  <c r="F39" i="5" s="1"/>
  <c r="E36" i="5"/>
  <c r="E39" i="5" s="1"/>
  <c r="I42" i="5"/>
  <c r="H42" i="5"/>
  <c r="I38" i="5"/>
  <c r="I36" i="5" s="1"/>
  <c r="I39" i="5" s="1"/>
  <c r="H36" i="5"/>
  <c r="H39" i="5" s="1"/>
  <c r="J39" i="5" s="1"/>
  <c r="E42" i="5"/>
  <c r="I38" i="7"/>
  <c r="I36" i="7" s="1"/>
  <c r="I39" i="7" s="1"/>
  <c r="H36" i="7"/>
  <c r="H39" i="7" s="1"/>
  <c r="J39" i="7" s="1"/>
  <c r="B36" i="7"/>
  <c r="B39" i="7" s="1"/>
  <c r="C38" i="7"/>
  <c r="C36" i="7" s="1"/>
  <c r="C39" i="7" s="1"/>
  <c r="F40" i="7" s="1"/>
  <c r="F44" i="7" s="1"/>
  <c r="I42" i="7"/>
  <c r="H42" i="7"/>
  <c r="E42" i="7"/>
  <c r="F42" i="7"/>
  <c r="F38" i="7"/>
  <c r="F36" i="7" s="1"/>
  <c r="F39" i="7" s="1"/>
  <c r="E36" i="7"/>
  <c r="E39" i="7" s="1"/>
  <c r="B42" i="7"/>
  <c r="F18" i="7"/>
  <c r="G18" i="7" s="1"/>
  <c r="F19" i="7"/>
  <c r="I19" i="7"/>
  <c r="H27" i="7"/>
  <c r="E55" i="7"/>
  <c r="I2" i="7"/>
  <c r="C18" i="7"/>
  <c r="D18" i="7" s="1"/>
  <c r="C22" i="7"/>
  <c r="E56" i="7"/>
  <c r="E51" i="7"/>
  <c r="H3" i="7"/>
  <c r="I15" i="7" s="1"/>
  <c r="I18" i="7" s="1"/>
  <c r="H51" i="7"/>
  <c r="E52" i="7"/>
  <c r="B55" i="7"/>
  <c r="B57" i="7" s="1"/>
  <c r="B14" i="7" s="1"/>
  <c r="G2" i="7"/>
  <c r="C19" i="7"/>
  <c r="C27" i="7"/>
  <c r="D2" i="7"/>
  <c r="I9" i="7"/>
  <c r="F27" i="7"/>
  <c r="H11" i="7"/>
  <c r="H2" i="7"/>
  <c r="F22" i="7"/>
  <c r="E27" i="6"/>
  <c r="B55" i="6"/>
  <c r="H3" i="6"/>
  <c r="I15" i="6" s="1"/>
  <c r="I19" i="6" s="1"/>
  <c r="F2" i="6"/>
  <c r="B54" i="6"/>
  <c r="B56" i="6"/>
  <c r="E51" i="6"/>
  <c r="F27" i="6"/>
  <c r="F19" i="6"/>
  <c r="F18" i="6"/>
  <c r="G18" i="6" s="1"/>
  <c r="F22" i="6"/>
  <c r="H8" i="6"/>
  <c r="H18" i="6"/>
  <c r="H2" i="6"/>
  <c r="E53" i="6"/>
  <c r="H12" i="6"/>
  <c r="C18" i="6"/>
  <c r="D18" i="6" s="1"/>
  <c r="C22" i="6"/>
  <c r="I8" i="6"/>
  <c r="H7" i="6"/>
  <c r="H9" i="6"/>
  <c r="C19" i="6"/>
  <c r="E22" i="6"/>
  <c r="E52" i="6"/>
  <c r="H6" i="6"/>
  <c r="I6" i="6"/>
  <c r="D2" i="4"/>
  <c r="D2" i="5"/>
  <c r="E53" i="5"/>
  <c r="H3" i="5"/>
  <c r="I15" i="5" s="1"/>
  <c r="I18" i="5" s="1"/>
  <c r="J18" i="5" s="1"/>
  <c r="F27" i="5"/>
  <c r="F18" i="5"/>
  <c r="G18" i="5" s="1"/>
  <c r="F22" i="5"/>
  <c r="F19" i="5"/>
  <c r="E56" i="5"/>
  <c r="G2" i="5"/>
  <c r="H8" i="5"/>
  <c r="E51" i="5"/>
  <c r="B54" i="5"/>
  <c r="B58" i="5" s="1"/>
  <c r="I6" i="5"/>
  <c r="I8" i="5"/>
  <c r="C18" i="5"/>
  <c r="D18" i="5" s="1"/>
  <c r="C22" i="5"/>
  <c r="B55" i="5"/>
  <c r="B57" i="5" s="1"/>
  <c r="H7" i="5"/>
  <c r="H9" i="5"/>
  <c r="H27" i="5" s="1"/>
  <c r="I12" i="5"/>
  <c r="C19" i="5"/>
  <c r="E22" i="5"/>
  <c r="E19" i="4"/>
  <c r="H27" i="4"/>
  <c r="H52" i="4"/>
  <c r="H51" i="4"/>
  <c r="I15" i="4"/>
  <c r="I27" i="4" s="1"/>
  <c r="G2" i="4"/>
  <c r="J2" i="4" s="1"/>
  <c r="C27" i="4"/>
  <c r="D18" i="4"/>
  <c r="C19" i="4"/>
  <c r="C22" i="4"/>
  <c r="B55" i="4"/>
  <c r="B54" i="4"/>
  <c r="B58" i="4" s="1"/>
  <c r="I19" i="4"/>
  <c r="H53" i="4"/>
  <c r="E53" i="4"/>
  <c r="E52" i="4"/>
  <c r="E51" i="4"/>
  <c r="E27" i="4"/>
  <c r="E22" i="4"/>
  <c r="E18" i="4"/>
  <c r="F15" i="4"/>
  <c r="F27" i="4" s="1"/>
  <c r="B18" i="2"/>
  <c r="B27" i="2"/>
  <c r="B22" i="2"/>
  <c r="B53" i="2"/>
  <c r="B52" i="2"/>
  <c r="B51" i="2"/>
  <c r="B19" i="2"/>
  <c r="C2" i="2"/>
  <c r="C38" i="20" l="1"/>
  <c r="C36" i="20" s="1"/>
  <c r="C39" i="20" s="1"/>
  <c r="B36" i="20"/>
  <c r="B39" i="20" s="1"/>
  <c r="D39" i="20" s="1"/>
  <c r="C42" i="20"/>
  <c r="C26" i="20" s="1"/>
  <c r="C30" i="20" s="1"/>
  <c r="B42" i="20"/>
  <c r="B26" i="20" s="1"/>
  <c r="B30" i="20" s="1"/>
  <c r="B31" i="20" s="1"/>
  <c r="D31" i="20" s="1"/>
  <c r="D17" i="20"/>
  <c r="C20" i="20"/>
  <c r="D20" i="20" s="1"/>
  <c r="E14" i="20"/>
  <c r="C23" i="20"/>
  <c r="C31" i="20"/>
  <c r="H41" i="20"/>
  <c r="H24" i="20"/>
  <c r="I14" i="20"/>
  <c r="H28" i="20"/>
  <c r="H17" i="20"/>
  <c r="H37" i="20"/>
  <c r="H16" i="20"/>
  <c r="H20" i="20" s="1"/>
  <c r="J2" i="20"/>
  <c r="H14" i="19"/>
  <c r="D20" i="19"/>
  <c r="F28" i="19"/>
  <c r="F41" i="19"/>
  <c r="F26" i="19" s="1"/>
  <c r="F30" i="19" s="1"/>
  <c r="F24" i="19"/>
  <c r="F37" i="19"/>
  <c r="G37" i="19" s="1"/>
  <c r="E38" i="19" s="1"/>
  <c r="F16" i="19"/>
  <c r="F20" i="19" s="1"/>
  <c r="G20" i="19" s="1"/>
  <c r="F17" i="19"/>
  <c r="F29" i="19" s="1"/>
  <c r="J2" i="19"/>
  <c r="E26" i="19"/>
  <c r="E30" i="19" s="1"/>
  <c r="C23" i="19"/>
  <c r="C42" i="19"/>
  <c r="C26" i="19" s="1"/>
  <c r="C30" i="19" s="1"/>
  <c r="B42" i="19"/>
  <c r="B26" i="19" s="1"/>
  <c r="B30" i="19" s="1"/>
  <c r="B31" i="19" s="1"/>
  <c r="E25" i="19"/>
  <c r="C31" i="19"/>
  <c r="G17" i="19"/>
  <c r="E29" i="19"/>
  <c r="E31" i="19" s="1"/>
  <c r="C38" i="19"/>
  <c r="C36" i="19" s="1"/>
  <c r="C39" i="19" s="1"/>
  <c r="B36" i="19"/>
  <c r="B39" i="19" s="1"/>
  <c r="B20" i="10"/>
  <c r="I14" i="10"/>
  <c r="H28" i="10"/>
  <c r="H41" i="10"/>
  <c r="H24" i="10"/>
  <c r="H37" i="10"/>
  <c r="H16" i="10"/>
  <c r="H20" i="10" s="1"/>
  <c r="H17" i="10"/>
  <c r="C41" i="10"/>
  <c r="C30" i="10" s="1"/>
  <c r="C16" i="10"/>
  <c r="C23" i="10" s="1"/>
  <c r="C37" i="10"/>
  <c r="C28" i="10"/>
  <c r="C24" i="10"/>
  <c r="C17" i="10"/>
  <c r="C29" i="10" s="1"/>
  <c r="B30" i="10"/>
  <c r="E23" i="10"/>
  <c r="J2" i="10"/>
  <c r="B23" i="10"/>
  <c r="E26" i="10"/>
  <c r="E30" i="10" s="1"/>
  <c r="G20" i="10"/>
  <c r="D37" i="10"/>
  <c r="B38" i="10" s="1"/>
  <c r="G17" i="10"/>
  <c r="E29" i="10"/>
  <c r="E31" i="10" s="1"/>
  <c r="B29" i="10"/>
  <c r="F17" i="10"/>
  <c r="F29" i="10" s="1"/>
  <c r="F28" i="10"/>
  <c r="F23" i="10"/>
  <c r="F24" i="10"/>
  <c r="F41" i="10"/>
  <c r="F26" i="10" s="1"/>
  <c r="F30" i="10" s="1"/>
  <c r="F16" i="10"/>
  <c r="F20" i="10" s="1"/>
  <c r="F37" i="10"/>
  <c r="G37" i="10" s="1"/>
  <c r="E38" i="10" s="1"/>
  <c r="E57" i="9"/>
  <c r="J2" i="9"/>
  <c r="H19" i="9"/>
  <c r="H53" i="9"/>
  <c r="I27" i="9"/>
  <c r="H27" i="9"/>
  <c r="H56" i="9"/>
  <c r="I22" i="9"/>
  <c r="H52" i="9"/>
  <c r="H51" i="9"/>
  <c r="H22" i="9"/>
  <c r="E56" i="9"/>
  <c r="E58" i="9" s="1"/>
  <c r="E14" i="9" s="1"/>
  <c r="B57" i="9"/>
  <c r="B14" i="9" s="1"/>
  <c r="I2" i="9"/>
  <c r="E57" i="8"/>
  <c r="E56" i="8"/>
  <c r="E58" i="8" s="1"/>
  <c r="G18" i="8"/>
  <c r="F18" i="8"/>
  <c r="F22" i="8"/>
  <c r="I27" i="8"/>
  <c r="B58" i="8"/>
  <c r="B14" i="8" s="1"/>
  <c r="H27" i="8"/>
  <c r="H51" i="8"/>
  <c r="J2" i="8"/>
  <c r="J54" i="2"/>
  <c r="J56" i="2"/>
  <c r="H18" i="2"/>
  <c r="L18" i="2"/>
  <c r="J53" i="2"/>
  <c r="J55" i="2" s="1"/>
  <c r="J57" i="2" s="1"/>
  <c r="C22" i="2"/>
  <c r="D2" i="2"/>
  <c r="G2" i="2"/>
  <c r="F55" i="2"/>
  <c r="F54" i="2"/>
  <c r="F58" i="2" s="1"/>
  <c r="G39" i="5"/>
  <c r="D39" i="5"/>
  <c r="E40" i="5"/>
  <c r="E44" i="5" s="1"/>
  <c r="F40" i="5"/>
  <c r="F44" i="5" s="1"/>
  <c r="D39" i="7"/>
  <c r="E40" i="7"/>
  <c r="E44" i="7" s="1"/>
  <c r="G39" i="7"/>
  <c r="J2" i="7"/>
  <c r="H52" i="7"/>
  <c r="H55" i="7" s="1"/>
  <c r="I22" i="7"/>
  <c r="H56" i="7"/>
  <c r="I27" i="7"/>
  <c r="C14" i="7"/>
  <c r="B28" i="7"/>
  <c r="B24" i="7"/>
  <c r="B16" i="7"/>
  <c r="B20" i="7" s="1"/>
  <c r="B17" i="7"/>
  <c r="B29" i="7" s="1"/>
  <c r="H18" i="7"/>
  <c r="J18" i="7" s="1"/>
  <c r="H53" i="7"/>
  <c r="E54" i="7"/>
  <c r="E58" i="7" s="1"/>
  <c r="E57" i="7"/>
  <c r="H19" i="6"/>
  <c r="B57" i="6"/>
  <c r="B58" i="6"/>
  <c r="E56" i="6"/>
  <c r="H53" i="6"/>
  <c r="I18" i="6"/>
  <c r="J18" i="6" s="1"/>
  <c r="D2" i="6"/>
  <c r="I22" i="6"/>
  <c r="E54" i="6"/>
  <c r="H22" i="6"/>
  <c r="H51" i="6"/>
  <c r="E55" i="6"/>
  <c r="H52" i="6"/>
  <c r="I27" i="6"/>
  <c r="H27" i="6"/>
  <c r="C27" i="2"/>
  <c r="C18" i="2"/>
  <c r="D18" i="2" s="1"/>
  <c r="I22" i="5"/>
  <c r="I19" i="5"/>
  <c r="E54" i="5"/>
  <c r="E58" i="5" s="1"/>
  <c r="H53" i="5"/>
  <c r="B14" i="5"/>
  <c r="I27" i="5"/>
  <c r="H22" i="5"/>
  <c r="H51" i="5"/>
  <c r="H52" i="5"/>
  <c r="J2" i="5"/>
  <c r="E55" i="5"/>
  <c r="H56" i="4"/>
  <c r="I22" i="4"/>
  <c r="I18" i="4"/>
  <c r="J18" i="4" s="1"/>
  <c r="H55" i="4"/>
  <c r="B57" i="4"/>
  <c r="B14" i="4" s="1"/>
  <c r="H54" i="4"/>
  <c r="E56" i="4"/>
  <c r="F22" i="4"/>
  <c r="E54" i="4"/>
  <c r="F18" i="4"/>
  <c r="G18" i="4" s="1"/>
  <c r="E55" i="4"/>
  <c r="F19" i="4"/>
  <c r="B55" i="2"/>
  <c r="B56" i="2"/>
  <c r="B54" i="2"/>
  <c r="C19" i="2"/>
  <c r="H23" i="20" l="1"/>
  <c r="E28" i="20"/>
  <c r="F14" i="20"/>
  <c r="E23" i="20"/>
  <c r="E41" i="20"/>
  <c r="E24" i="20"/>
  <c r="E17" i="20"/>
  <c r="E37" i="20"/>
  <c r="E16" i="20"/>
  <c r="E20" i="20" s="1"/>
  <c r="I24" i="20"/>
  <c r="I41" i="20"/>
  <c r="I26" i="20" s="1"/>
  <c r="I30" i="20" s="1"/>
  <c r="I28" i="20"/>
  <c r="I17" i="20"/>
  <c r="I29" i="20" s="1"/>
  <c r="I16" i="20"/>
  <c r="I20" i="20" s="1"/>
  <c r="J20" i="20" s="1"/>
  <c r="I37" i="20"/>
  <c r="J37" i="20" s="1"/>
  <c r="H38" i="20" s="1"/>
  <c r="H26" i="20"/>
  <c r="H30" i="20" s="1"/>
  <c r="H31" i="20" s="1"/>
  <c r="J41" i="20"/>
  <c r="H29" i="20"/>
  <c r="J17" i="20"/>
  <c r="C25" i="20"/>
  <c r="D25" i="20"/>
  <c r="F38" i="19"/>
  <c r="F36" i="19" s="1"/>
  <c r="F39" i="19" s="1"/>
  <c r="F40" i="19" s="1"/>
  <c r="E36" i="19"/>
  <c r="E39" i="19" s="1"/>
  <c r="G41" i="19"/>
  <c r="F23" i="19"/>
  <c r="F31" i="19"/>
  <c r="G31" i="19" s="1"/>
  <c r="D31" i="19"/>
  <c r="D39" i="19"/>
  <c r="H41" i="19"/>
  <c r="I14" i="19"/>
  <c r="H24" i="19"/>
  <c r="H28" i="19"/>
  <c r="H37" i="19"/>
  <c r="H17" i="19"/>
  <c r="H16" i="19"/>
  <c r="H20" i="19" s="1"/>
  <c r="C25" i="19"/>
  <c r="D25" i="19"/>
  <c r="B31" i="10"/>
  <c r="D41" i="10"/>
  <c r="C42" i="10" s="1"/>
  <c r="C25" i="10"/>
  <c r="F38" i="10"/>
  <c r="F36" i="10" s="1"/>
  <c r="F39" i="10" s="1"/>
  <c r="E36" i="10"/>
  <c r="E39" i="10" s="1"/>
  <c r="G39" i="10" s="1"/>
  <c r="H29" i="10"/>
  <c r="J17" i="10"/>
  <c r="F25" i="10"/>
  <c r="C38" i="10"/>
  <c r="C36" i="10" s="1"/>
  <c r="C39" i="10" s="1"/>
  <c r="B36" i="10"/>
  <c r="B39" i="10" s="1"/>
  <c r="B25" i="10"/>
  <c r="D25" i="10"/>
  <c r="F31" i="10"/>
  <c r="C31" i="10"/>
  <c r="D31" i="10" s="1"/>
  <c r="H23" i="10"/>
  <c r="E25" i="10"/>
  <c r="G25" i="10"/>
  <c r="D17" i="10"/>
  <c r="C20" i="10"/>
  <c r="D20" i="10" s="1"/>
  <c r="G41" i="10"/>
  <c r="I28" i="10"/>
  <c r="I41" i="10"/>
  <c r="J41" i="10" s="1"/>
  <c r="I24" i="10"/>
  <c r="I37" i="10"/>
  <c r="J37" i="10" s="1"/>
  <c r="H38" i="10" s="1"/>
  <c r="I17" i="10"/>
  <c r="I29" i="10" s="1"/>
  <c r="I16" i="10"/>
  <c r="I20" i="10" s="1"/>
  <c r="J20" i="10" s="1"/>
  <c r="H55" i="9"/>
  <c r="F14" i="9"/>
  <c r="E28" i="9"/>
  <c r="E41" i="9"/>
  <c r="E24" i="9"/>
  <c r="E37" i="9"/>
  <c r="E16" i="9"/>
  <c r="E23" i="9" s="1"/>
  <c r="E17" i="9"/>
  <c r="E29" i="9" s="1"/>
  <c r="B41" i="9"/>
  <c r="B24" i="9"/>
  <c r="B16" i="9"/>
  <c r="B23" i="9" s="1"/>
  <c r="C14" i="9"/>
  <c r="B17" i="9"/>
  <c r="B29" i="9" s="1"/>
  <c r="B37" i="9"/>
  <c r="B28" i="9"/>
  <c r="H54" i="9"/>
  <c r="H57" i="9" s="1"/>
  <c r="E14" i="8"/>
  <c r="E28" i="8" s="1"/>
  <c r="B23" i="8"/>
  <c r="B41" i="8"/>
  <c r="B24" i="8"/>
  <c r="B16" i="8"/>
  <c r="C14" i="8"/>
  <c r="B37" i="8"/>
  <c r="B28" i="8"/>
  <c r="B17" i="8"/>
  <c r="F14" i="8"/>
  <c r="H54" i="8"/>
  <c r="H55" i="8"/>
  <c r="H57" i="8" s="1"/>
  <c r="H56" i="8"/>
  <c r="J58" i="2"/>
  <c r="J14" i="2" s="1"/>
  <c r="K14" i="2" s="1"/>
  <c r="H2" i="2"/>
  <c r="K2" i="2"/>
  <c r="L2" i="2" s="1"/>
  <c r="J38" i="2" s="1"/>
  <c r="K38" i="2" s="1"/>
  <c r="F57" i="2"/>
  <c r="F14" i="2" s="1"/>
  <c r="F37" i="2" s="1"/>
  <c r="J37" i="2" s="1"/>
  <c r="E14" i="7"/>
  <c r="C28" i="7"/>
  <c r="C26" i="7"/>
  <c r="C30" i="7" s="1"/>
  <c r="C23" i="7"/>
  <c r="C25" i="7" s="1"/>
  <c r="C24" i="7"/>
  <c r="C16" i="7"/>
  <c r="C17" i="7"/>
  <c r="C29" i="7" s="1"/>
  <c r="B23" i="7"/>
  <c r="B26" i="7"/>
  <c r="B30" i="7" s="1"/>
  <c r="B31" i="7" s="1"/>
  <c r="H54" i="7"/>
  <c r="H57" i="7" s="1"/>
  <c r="H54" i="6"/>
  <c r="B14" i="6"/>
  <c r="E58" i="6"/>
  <c r="E57" i="6"/>
  <c r="I2" i="6"/>
  <c r="G2" i="6"/>
  <c r="J2" i="6" s="1"/>
  <c r="H55" i="6"/>
  <c r="H56" i="6"/>
  <c r="H56" i="5"/>
  <c r="E57" i="5"/>
  <c r="E14" i="5" s="1"/>
  <c r="H55" i="5"/>
  <c r="B24" i="5"/>
  <c r="B16" i="5"/>
  <c r="B23" i="5" s="1"/>
  <c r="C14" i="5"/>
  <c r="B17" i="5"/>
  <c r="B29" i="5" s="1"/>
  <c r="B28" i="5"/>
  <c r="H54" i="5"/>
  <c r="H58" i="4"/>
  <c r="B24" i="4"/>
  <c r="B16" i="4"/>
  <c r="B23" i="4" s="1"/>
  <c r="B41" i="4"/>
  <c r="B37" i="4"/>
  <c r="C14" i="4"/>
  <c r="B17" i="4"/>
  <c r="B29" i="4" s="1"/>
  <c r="B28" i="4"/>
  <c r="H57" i="4"/>
  <c r="E58" i="4"/>
  <c r="E57" i="4"/>
  <c r="B57" i="2"/>
  <c r="B58" i="2"/>
  <c r="I38" i="20" l="1"/>
  <c r="I36" i="20" s="1"/>
  <c r="I39" i="20" s="1"/>
  <c r="I40" i="20" s="1"/>
  <c r="I44" i="20" s="1"/>
  <c r="H36" i="20"/>
  <c r="H39" i="20" s="1"/>
  <c r="G37" i="20"/>
  <c r="E38" i="20" s="1"/>
  <c r="J25" i="20"/>
  <c r="H25" i="20"/>
  <c r="E29" i="20"/>
  <c r="E31" i="20" s="1"/>
  <c r="I31" i="20"/>
  <c r="E26" i="20"/>
  <c r="E30" i="20" s="1"/>
  <c r="F28" i="20"/>
  <c r="F41" i="20"/>
  <c r="F26" i="20" s="1"/>
  <c r="F30" i="20" s="1"/>
  <c r="F24" i="20"/>
  <c r="F37" i="20"/>
  <c r="F16" i="20"/>
  <c r="F20" i="20" s="1"/>
  <c r="G20" i="20" s="1"/>
  <c r="F17" i="20"/>
  <c r="F29" i="20" s="1"/>
  <c r="I42" i="20"/>
  <c r="H42" i="20"/>
  <c r="I23" i="20"/>
  <c r="I25" i="20" s="1"/>
  <c r="E25" i="20"/>
  <c r="F25" i="19"/>
  <c r="G25" i="19"/>
  <c r="I24" i="19"/>
  <c r="I28" i="19"/>
  <c r="I23" i="19"/>
  <c r="I25" i="19" s="1"/>
  <c r="I41" i="19"/>
  <c r="I26" i="19" s="1"/>
  <c r="I30" i="19" s="1"/>
  <c r="I37" i="19"/>
  <c r="J37" i="19" s="1"/>
  <c r="H38" i="19" s="1"/>
  <c r="I17" i="19"/>
  <c r="I29" i="19" s="1"/>
  <c r="I16" i="19"/>
  <c r="I20" i="19" s="1"/>
  <c r="F42" i="19"/>
  <c r="E42" i="19"/>
  <c r="H23" i="19"/>
  <c r="J20" i="19"/>
  <c r="J41" i="19"/>
  <c r="H26" i="19"/>
  <c r="H30" i="19" s="1"/>
  <c r="E40" i="19"/>
  <c r="G39" i="19"/>
  <c r="H29" i="19"/>
  <c r="J17" i="19"/>
  <c r="B42" i="10"/>
  <c r="I38" i="10"/>
  <c r="I36" i="10" s="1"/>
  <c r="I39" i="10" s="1"/>
  <c r="H36" i="10"/>
  <c r="H39" i="10" s="1"/>
  <c r="J39" i="10" s="1"/>
  <c r="I42" i="10"/>
  <c r="I30" i="10" s="1"/>
  <c r="H42" i="10"/>
  <c r="H30" i="10" s="1"/>
  <c r="H31" i="10" s="1"/>
  <c r="H45" i="10" s="1"/>
  <c r="I23" i="10"/>
  <c r="I25" i="10" s="1"/>
  <c r="I31" i="10"/>
  <c r="I45" i="10" s="1"/>
  <c r="D39" i="10"/>
  <c r="E42" i="10"/>
  <c r="F42" i="10"/>
  <c r="J25" i="10"/>
  <c r="H25" i="10"/>
  <c r="G31" i="10"/>
  <c r="B25" i="9"/>
  <c r="E25" i="9"/>
  <c r="C41" i="9"/>
  <c r="C26" i="9" s="1"/>
  <c r="C30" i="9" s="1"/>
  <c r="C24" i="9"/>
  <c r="C16" i="9"/>
  <c r="C23" i="9" s="1"/>
  <c r="C25" i="9" s="1"/>
  <c r="C37" i="9"/>
  <c r="D37" i="9" s="1"/>
  <c r="B38" i="9" s="1"/>
  <c r="C28" i="9"/>
  <c r="C17" i="9"/>
  <c r="C29" i="9" s="1"/>
  <c r="F24" i="9"/>
  <c r="F37" i="9"/>
  <c r="F28" i="9"/>
  <c r="F41" i="9"/>
  <c r="F26" i="9" s="1"/>
  <c r="F30" i="9" s="1"/>
  <c r="F16" i="9"/>
  <c r="F17" i="9"/>
  <c r="F29" i="9" s="1"/>
  <c r="E26" i="9"/>
  <c r="E30" i="9" s="1"/>
  <c r="B20" i="9"/>
  <c r="E20" i="9"/>
  <c r="G37" i="9"/>
  <c r="E38" i="9" s="1"/>
  <c r="H58" i="9"/>
  <c r="H14" i="9" s="1"/>
  <c r="E31" i="9"/>
  <c r="B26" i="9"/>
  <c r="B30" i="9" s="1"/>
  <c r="B31" i="9" s="1"/>
  <c r="D41" i="9"/>
  <c r="B41" i="6"/>
  <c r="B37" i="6"/>
  <c r="H58" i="8"/>
  <c r="E16" i="8"/>
  <c r="E37" i="8"/>
  <c r="E41" i="8"/>
  <c r="E26" i="8" s="1"/>
  <c r="E30" i="8" s="1"/>
  <c r="E24" i="8"/>
  <c r="E17" i="8"/>
  <c r="G17" i="8" s="1"/>
  <c r="B20" i="8"/>
  <c r="B29" i="8"/>
  <c r="B31" i="8" s="1"/>
  <c r="D31" i="8" s="1"/>
  <c r="D17" i="8"/>
  <c r="H14" i="8"/>
  <c r="F28" i="8"/>
  <c r="F41" i="8"/>
  <c r="F26" i="8" s="1"/>
  <c r="F30" i="8" s="1"/>
  <c r="F24" i="8"/>
  <c r="F37" i="8"/>
  <c r="F16" i="8"/>
  <c r="F17" i="8"/>
  <c r="F29" i="8" s="1"/>
  <c r="C41" i="8"/>
  <c r="C26" i="8" s="1"/>
  <c r="C30" i="8" s="1"/>
  <c r="C24" i="8"/>
  <c r="C16" i="8"/>
  <c r="C20" i="8" s="1"/>
  <c r="C37" i="8"/>
  <c r="D37" i="8" s="1"/>
  <c r="B38" i="8" s="1"/>
  <c r="C28" i="8"/>
  <c r="C31" i="8" s="1"/>
  <c r="C17" i="8"/>
  <c r="C29" i="8" s="1"/>
  <c r="B26" i="8"/>
  <c r="B30" i="8" s="1"/>
  <c r="B25" i="8"/>
  <c r="F28" i="2"/>
  <c r="J28" i="2" s="1"/>
  <c r="F26" i="2"/>
  <c r="G14" i="2"/>
  <c r="G24" i="2" s="1"/>
  <c r="F17" i="2"/>
  <c r="F16" i="2"/>
  <c r="F24" i="2"/>
  <c r="J24" i="2" s="1"/>
  <c r="G37" i="2"/>
  <c r="G16" i="2"/>
  <c r="G17" i="2"/>
  <c r="G26" i="2"/>
  <c r="G28" i="2"/>
  <c r="B25" i="7"/>
  <c r="D25" i="7"/>
  <c r="C31" i="7"/>
  <c r="D31" i="7" s="1"/>
  <c r="H58" i="7"/>
  <c r="H14" i="7" s="1"/>
  <c r="E24" i="7"/>
  <c r="F14" i="7"/>
  <c r="E17" i="7"/>
  <c r="E29" i="7" s="1"/>
  <c r="E28" i="7"/>
  <c r="E16" i="7"/>
  <c r="E20" i="7" s="1"/>
  <c r="C20" i="7"/>
  <c r="H57" i="6"/>
  <c r="H58" i="6"/>
  <c r="B28" i="6"/>
  <c r="B16" i="6"/>
  <c r="B17" i="6"/>
  <c r="B29" i="6" s="1"/>
  <c r="B24" i="6"/>
  <c r="B26" i="6"/>
  <c r="B30" i="6" s="1"/>
  <c r="C14" i="6"/>
  <c r="H14" i="4"/>
  <c r="H24" i="4" s="1"/>
  <c r="E14" i="6"/>
  <c r="E16" i="5"/>
  <c r="E17" i="5"/>
  <c r="E29" i="5" s="1"/>
  <c r="F14" i="5"/>
  <c r="E24" i="5"/>
  <c r="E28" i="5"/>
  <c r="H58" i="5"/>
  <c r="E23" i="5"/>
  <c r="E25" i="5" s="1"/>
  <c r="H57" i="5"/>
  <c r="E26" i="5"/>
  <c r="E30" i="5" s="1"/>
  <c r="B25" i="5"/>
  <c r="B26" i="5"/>
  <c r="B30" i="5" s="1"/>
  <c r="B31" i="5" s="1"/>
  <c r="F26" i="5"/>
  <c r="F30" i="5" s="1"/>
  <c r="F28" i="5"/>
  <c r="F24" i="5"/>
  <c r="F16" i="5"/>
  <c r="F17" i="5"/>
  <c r="F29" i="5" s="1"/>
  <c r="C17" i="5"/>
  <c r="C29" i="5" s="1"/>
  <c r="C26" i="5"/>
  <c r="C30" i="5" s="1"/>
  <c r="C28" i="5"/>
  <c r="C24" i="5"/>
  <c r="C16" i="5"/>
  <c r="B20" i="5"/>
  <c r="C16" i="4"/>
  <c r="C41" i="4"/>
  <c r="C26" i="4" s="1"/>
  <c r="C30" i="4" s="1"/>
  <c r="C37" i="4"/>
  <c r="D37" i="4" s="1"/>
  <c r="B38" i="4" s="1"/>
  <c r="C24" i="4"/>
  <c r="C28" i="4"/>
  <c r="C17" i="4"/>
  <c r="C29" i="4" s="1"/>
  <c r="B25" i="4"/>
  <c r="B26" i="4"/>
  <c r="B30" i="4" s="1"/>
  <c r="B31" i="4" s="1"/>
  <c r="B20" i="4"/>
  <c r="E14" i="4"/>
  <c r="B14" i="2"/>
  <c r="B24" i="2" s="1"/>
  <c r="I45" i="20" l="1"/>
  <c r="F31" i="20"/>
  <c r="G31" i="20" s="1"/>
  <c r="F38" i="20"/>
  <c r="F36" i="20" s="1"/>
  <c r="F39" i="20" s="1"/>
  <c r="F40" i="20" s="1"/>
  <c r="E36" i="20"/>
  <c r="E39" i="20" s="1"/>
  <c r="H40" i="20"/>
  <c r="H44" i="20" s="1"/>
  <c r="H45" i="20" s="1"/>
  <c r="J39" i="20"/>
  <c r="F23" i="20"/>
  <c r="G41" i="20"/>
  <c r="G17" i="20"/>
  <c r="J31" i="20"/>
  <c r="H31" i="19"/>
  <c r="I38" i="19"/>
  <c r="I36" i="19" s="1"/>
  <c r="I39" i="19" s="1"/>
  <c r="I40" i="19" s="1"/>
  <c r="I44" i="19" s="1"/>
  <c r="H36" i="19"/>
  <c r="H39" i="19" s="1"/>
  <c r="H25" i="19"/>
  <c r="J25" i="19"/>
  <c r="I31" i="19"/>
  <c r="I42" i="19"/>
  <c r="H42" i="19"/>
  <c r="J31" i="10"/>
  <c r="G41" i="9"/>
  <c r="H28" i="9"/>
  <c r="H41" i="9"/>
  <c r="H24" i="9"/>
  <c r="I14" i="9"/>
  <c r="H16" i="9"/>
  <c r="H17" i="9"/>
  <c r="H29" i="9" s="1"/>
  <c r="H37" i="9"/>
  <c r="F42" i="9"/>
  <c r="E42" i="9"/>
  <c r="C38" i="9"/>
  <c r="C36" i="9" s="1"/>
  <c r="C39" i="9" s="1"/>
  <c r="B36" i="9"/>
  <c r="B39" i="9" s="1"/>
  <c r="B42" i="9"/>
  <c r="C42" i="9"/>
  <c r="C31" i="9"/>
  <c r="D31" i="9" s="1"/>
  <c r="F38" i="9"/>
  <c r="F36" i="9" s="1"/>
  <c r="F39" i="9" s="1"/>
  <c r="E36" i="9"/>
  <c r="E39" i="9" s="1"/>
  <c r="G39" i="9" s="1"/>
  <c r="C20" i="9"/>
  <c r="D20" i="9" s="1"/>
  <c r="D25" i="9"/>
  <c r="F20" i="9"/>
  <c r="G20" i="9" s="1"/>
  <c r="F31" i="9"/>
  <c r="F23" i="9"/>
  <c r="B31" i="6"/>
  <c r="C16" i="6"/>
  <c r="C41" i="6"/>
  <c r="C26" i="6" s="1"/>
  <c r="C30" i="6" s="1"/>
  <c r="C37" i="6"/>
  <c r="D37" i="6" s="1"/>
  <c r="B38" i="6" s="1"/>
  <c r="D41" i="6"/>
  <c r="E29" i="8"/>
  <c r="E31" i="8" s="1"/>
  <c r="E20" i="8"/>
  <c r="G37" i="8"/>
  <c r="E38" i="8" s="1"/>
  <c r="F38" i="8" s="1"/>
  <c r="F36" i="8" s="1"/>
  <c r="F39" i="8" s="1"/>
  <c r="E23" i="8"/>
  <c r="E25" i="8" s="1"/>
  <c r="F20" i="8"/>
  <c r="G20" i="8" s="1"/>
  <c r="C38" i="8"/>
  <c r="C36" i="8" s="1"/>
  <c r="C39" i="8" s="1"/>
  <c r="B36" i="8"/>
  <c r="B39" i="8" s="1"/>
  <c r="D20" i="8"/>
  <c r="D41" i="8"/>
  <c r="F23" i="8"/>
  <c r="F25" i="8" s="1"/>
  <c r="C23" i="8"/>
  <c r="F31" i="8"/>
  <c r="I14" i="8"/>
  <c r="H28" i="8"/>
  <c r="H41" i="8"/>
  <c r="H24" i="8"/>
  <c r="H16" i="8"/>
  <c r="H17" i="8"/>
  <c r="H37" i="8"/>
  <c r="G41" i="8"/>
  <c r="F20" i="2"/>
  <c r="J16" i="2"/>
  <c r="F36" i="2"/>
  <c r="J17" i="2"/>
  <c r="G30" i="2"/>
  <c r="G23" i="2"/>
  <c r="F30" i="2"/>
  <c r="J30" i="2" s="1"/>
  <c r="J26" i="2"/>
  <c r="H37" i="2"/>
  <c r="F38" i="2" s="1"/>
  <c r="F39" i="2" s="1"/>
  <c r="J39" i="2" s="1"/>
  <c r="L37" i="2"/>
  <c r="F23" i="2"/>
  <c r="F29" i="2"/>
  <c r="G36" i="2"/>
  <c r="G29" i="2"/>
  <c r="G20" i="2"/>
  <c r="E37" i="6"/>
  <c r="E41" i="6"/>
  <c r="F24" i="7"/>
  <c r="F26" i="7"/>
  <c r="F30" i="7" s="1"/>
  <c r="F28" i="7"/>
  <c r="F17" i="7"/>
  <c r="F29" i="7" s="1"/>
  <c r="F16" i="7"/>
  <c r="F20" i="7" s="1"/>
  <c r="E23" i="7"/>
  <c r="H24" i="7"/>
  <c r="I14" i="7"/>
  <c r="H28" i="7"/>
  <c r="H17" i="7"/>
  <c r="H29" i="7" s="1"/>
  <c r="H16" i="7"/>
  <c r="H20" i="7" s="1"/>
  <c r="G20" i="7"/>
  <c r="E26" i="7"/>
  <c r="E30" i="7" s="1"/>
  <c r="E31" i="7" s="1"/>
  <c r="E45" i="7" s="1"/>
  <c r="D20" i="7"/>
  <c r="B23" i="6"/>
  <c r="B25" i="6" s="1"/>
  <c r="B20" i="6"/>
  <c r="C23" i="6"/>
  <c r="H14" i="6"/>
  <c r="E28" i="6"/>
  <c r="E17" i="6"/>
  <c r="E29" i="6" s="1"/>
  <c r="C24" i="6"/>
  <c r="F14" i="6"/>
  <c r="E24" i="6"/>
  <c r="C28" i="6"/>
  <c r="C17" i="6"/>
  <c r="C29" i="6" s="1"/>
  <c r="E16" i="6"/>
  <c r="H16" i="4"/>
  <c r="H23" i="4" s="1"/>
  <c r="H25" i="4" s="1"/>
  <c r="I14" i="4"/>
  <c r="I24" i="4" s="1"/>
  <c r="H28" i="4"/>
  <c r="H37" i="4"/>
  <c r="H41" i="4"/>
  <c r="C20" i="4"/>
  <c r="H17" i="4"/>
  <c r="E31" i="5"/>
  <c r="E45" i="5" s="1"/>
  <c r="E20" i="5"/>
  <c r="H14" i="5"/>
  <c r="H17" i="5" s="1"/>
  <c r="H29" i="5" s="1"/>
  <c r="D41" i="4"/>
  <c r="C42" i="4" s="1"/>
  <c r="H16" i="5"/>
  <c r="H23" i="5" s="1"/>
  <c r="H25" i="5" s="1"/>
  <c r="F20" i="5"/>
  <c r="G20" i="5" s="1"/>
  <c r="I14" i="5"/>
  <c r="I16" i="5" s="1"/>
  <c r="I20" i="5" s="1"/>
  <c r="F23" i="5"/>
  <c r="H24" i="5"/>
  <c r="F31" i="5"/>
  <c r="F45" i="5" s="1"/>
  <c r="H28" i="5"/>
  <c r="C20" i="5"/>
  <c r="C23" i="5"/>
  <c r="H20" i="5"/>
  <c r="C31" i="5"/>
  <c r="I17" i="5"/>
  <c r="I29" i="5" s="1"/>
  <c r="C31" i="4"/>
  <c r="D20" i="4"/>
  <c r="C23" i="4"/>
  <c r="C38" i="4"/>
  <c r="E41" i="4"/>
  <c r="E26" i="4" s="1"/>
  <c r="E30" i="4" s="1"/>
  <c r="E24" i="4"/>
  <c r="B37" i="2"/>
  <c r="E28" i="4"/>
  <c r="E37" i="4"/>
  <c r="E16" i="4"/>
  <c r="E23" i="4" s="1"/>
  <c r="E17" i="4"/>
  <c r="F14" i="4"/>
  <c r="B26" i="2"/>
  <c r="B30" i="2" s="1"/>
  <c r="B28" i="2"/>
  <c r="B17" i="2"/>
  <c r="B16" i="2"/>
  <c r="B23" i="2" s="1"/>
  <c r="C14" i="2"/>
  <c r="C24" i="2" s="1"/>
  <c r="F42" i="20" l="1"/>
  <c r="E42" i="20"/>
  <c r="F25" i="20"/>
  <c r="G25" i="20"/>
  <c r="E40" i="20"/>
  <c r="G39" i="20"/>
  <c r="I45" i="19"/>
  <c r="J31" i="19"/>
  <c r="H40" i="19"/>
  <c r="H44" i="19" s="1"/>
  <c r="H45" i="19" s="1"/>
  <c r="J39" i="19"/>
  <c r="I24" i="9"/>
  <c r="I28" i="9"/>
  <c r="I41" i="9"/>
  <c r="J41" i="9" s="1"/>
  <c r="I37" i="9"/>
  <c r="I16" i="9"/>
  <c r="I23" i="9" s="1"/>
  <c r="I25" i="9" s="1"/>
  <c r="I17" i="9"/>
  <c r="I29" i="9" s="1"/>
  <c r="G31" i="9"/>
  <c r="D39" i="9"/>
  <c r="E40" i="9"/>
  <c r="E44" i="9" s="1"/>
  <c r="E45" i="9" s="1"/>
  <c r="H20" i="9"/>
  <c r="F40" i="9"/>
  <c r="F44" i="9" s="1"/>
  <c r="F45" i="9" s="1"/>
  <c r="H23" i="9"/>
  <c r="F25" i="9"/>
  <c r="G25" i="9"/>
  <c r="J37" i="9"/>
  <c r="H38" i="9" s="1"/>
  <c r="B36" i="6"/>
  <c r="B39" i="6" s="1"/>
  <c r="C38" i="6"/>
  <c r="C36" i="6" s="1"/>
  <c r="C39" i="6" s="1"/>
  <c r="C42" i="6"/>
  <c r="B42" i="6"/>
  <c r="E36" i="8"/>
  <c r="E39" i="8" s="1"/>
  <c r="G39" i="8" s="1"/>
  <c r="G25" i="8"/>
  <c r="I28" i="4"/>
  <c r="I16" i="4"/>
  <c r="I23" i="4" s="1"/>
  <c r="I37" i="4"/>
  <c r="J37" i="4" s="1"/>
  <c r="H38" i="4" s="1"/>
  <c r="H36" i="4" s="1"/>
  <c r="H39" i="4" s="1"/>
  <c r="H40" i="4" s="1"/>
  <c r="I41" i="4"/>
  <c r="J41" i="4" s="1"/>
  <c r="H42" i="4" s="1"/>
  <c r="H26" i="4" s="1"/>
  <c r="H30" i="4" s="1"/>
  <c r="E29" i="4"/>
  <c r="H29" i="4"/>
  <c r="F42" i="8"/>
  <c r="E42" i="8"/>
  <c r="I28" i="8"/>
  <c r="I41" i="8"/>
  <c r="J41" i="8" s="1"/>
  <c r="I24" i="8"/>
  <c r="I16" i="8"/>
  <c r="I37" i="8"/>
  <c r="J37" i="8" s="1"/>
  <c r="H38" i="8" s="1"/>
  <c r="I17" i="8"/>
  <c r="I29" i="8" s="1"/>
  <c r="G31" i="8"/>
  <c r="C25" i="8"/>
  <c r="D25" i="8"/>
  <c r="H29" i="8"/>
  <c r="H20" i="8"/>
  <c r="H23" i="8"/>
  <c r="C42" i="8"/>
  <c r="B42" i="8"/>
  <c r="D39" i="8"/>
  <c r="E40" i="8"/>
  <c r="E44" i="8" s="1"/>
  <c r="E45" i="8" s="1"/>
  <c r="F40" i="8"/>
  <c r="F44" i="8" s="1"/>
  <c r="F45" i="8" s="1"/>
  <c r="G38" i="2"/>
  <c r="G39" i="2" s="1"/>
  <c r="K39" i="2" s="1"/>
  <c r="G25" i="2"/>
  <c r="F40" i="2"/>
  <c r="J40" i="2" s="1"/>
  <c r="F32" i="2"/>
  <c r="J32" i="2" s="1"/>
  <c r="J20" i="2"/>
  <c r="L20" i="2" s="1"/>
  <c r="F25" i="2"/>
  <c r="J25" i="2" s="1"/>
  <c r="J23" i="2"/>
  <c r="L25" i="2" s="1"/>
  <c r="F31" i="2"/>
  <c r="J29" i="2"/>
  <c r="G31" i="2"/>
  <c r="H1" i="2"/>
  <c r="J36" i="2"/>
  <c r="H25" i="2"/>
  <c r="B29" i="2"/>
  <c r="B31" i="2" s="1"/>
  <c r="B36" i="2"/>
  <c r="H20" i="2"/>
  <c r="G32" i="2"/>
  <c r="G40" i="2"/>
  <c r="K40" i="2" s="1"/>
  <c r="H24" i="6"/>
  <c r="H37" i="6"/>
  <c r="H41" i="6"/>
  <c r="F41" i="6"/>
  <c r="F26" i="6" s="1"/>
  <c r="F30" i="6" s="1"/>
  <c r="F37" i="6"/>
  <c r="G37" i="6" s="1"/>
  <c r="E38" i="6" s="1"/>
  <c r="E26" i="6"/>
  <c r="E30" i="6" s="1"/>
  <c r="E31" i="6" s="1"/>
  <c r="F31" i="7"/>
  <c r="F45" i="7" s="1"/>
  <c r="F23" i="7"/>
  <c r="F25" i="7" s="1"/>
  <c r="I28" i="7"/>
  <c r="I24" i="7"/>
  <c r="I16" i="7"/>
  <c r="I17" i="7"/>
  <c r="I29" i="7" s="1"/>
  <c r="G31" i="7"/>
  <c r="H23" i="7"/>
  <c r="E25" i="7"/>
  <c r="C25" i="6"/>
  <c r="C20" i="6"/>
  <c r="H17" i="6"/>
  <c r="H29" i="6" s="1"/>
  <c r="H28" i="6"/>
  <c r="H16" i="6"/>
  <c r="H23" i="6" s="1"/>
  <c r="I14" i="6"/>
  <c r="E23" i="6"/>
  <c r="E25" i="6" s="1"/>
  <c r="D25" i="6"/>
  <c r="C31" i="6"/>
  <c r="D31" i="6" s="1"/>
  <c r="F17" i="6"/>
  <c r="F29" i="6" s="1"/>
  <c r="F28" i="6"/>
  <c r="F16" i="6"/>
  <c r="F23" i="6" s="1"/>
  <c r="F24" i="6"/>
  <c r="E20" i="6"/>
  <c r="I17" i="4"/>
  <c r="I29" i="4" s="1"/>
  <c r="H31" i="4"/>
  <c r="H20" i="4"/>
  <c r="I24" i="5"/>
  <c r="I23" i="5"/>
  <c r="J25" i="5" s="1"/>
  <c r="G31" i="5"/>
  <c r="I28" i="5"/>
  <c r="D20" i="5"/>
  <c r="B42" i="4"/>
  <c r="F25" i="5"/>
  <c r="G25" i="5"/>
  <c r="I25" i="5"/>
  <c r="J20" i="5"/>
  <c r="I26" i="5"/>
  <c r="I30" i="5" s="1"/>
  <c r="I31" i="5" s="1"/>
  <c r="H26" i="5"/>
  <c r="H30" i="5" s="1"/>
  <c r="H31" i="5" s="1"/>
  <c r="D31" i="5"/>
  <c r="C25" i="5"/>
  <c r="D25" i="5"/>
  <c r="F24" i="4"/>
  <c r="D31" i="4"/>
  <c r="D39" i="4"/>
  <c r="C25" i="4"/>
  <c r="D25" i="4"/>
  <c r="I38" i="4"/>
  <c r="I42" i="4"/>
  <c r="I26" i="4" s="1"/>
  <c r="I30" i="4" s="1"/>
  <c r="I25" i="4"/>
  <c r="J25" i="4"/>
  <c r="F41" i="4"/>
  <c r="C37" i="2"/>
  <c r="D37" i="2" s="1"/>
  <c r="B38" i="2" s="1"/>
  <c r="B40" i="2" s="1"/>
  <c r="E20" i="4"/>
  <c r="F16" i="4"/>
  <c r="F23" i="4" s="1"/>
  <c r="F37" i="4"/>
  <c r="G37" i="4" s="1"/>
  <c r="E38" i="4" s="1"/>
  <c r="E36" i="4" s="1"/>
  <c r="E39" i="4" s="1"/>
  <c r="E40" i="4" s="1"/>
  <c r="E44" i="4" s="1"/>
  <c r="F28" i="4"/>
  <c r="E31" i="4"/>
  <c r="F17" i="4"/>
  <c r="F29" i="4" s="1"/>
  <c r="E25" i="4"/>
  <c r="B25" i="2"/>
  <c r="C28" i="2"/>
  <c r="C26" i="2"/>
  <c r="C30" i="2" s="1"/>
  <c r="C17" i="2"/>
  <c r="B20" i="2"/>
  <c r="B32" i="2" s="1"/>
  <c r="C16" i="2"/>
  <c r="C23" i="2" s="1"/>
  <c r="H42" i="9" l="1"/>
  <c r="H26" i="9" s="1"/>
  <c r="H30" i="9" s="1"/>
  <c r="H31" i="9" s="1"/>
  <c r="I42" i="9"/>
  <c r="I26" i="9" s="1"/>
  <c r="I30" i="9" s="1"/>
  <c r="I38" i="9"/>
  <c r="I36" i="9" s="1"/>
  <c r="I39" i="9" s="1"/>
  <c r="I40" i="9" s="1"/>
  <c r="H36" i="9"/>
  <c r="H39" i="9" s="1"/>
  <c r="I20" i="9"/>
  <c r="J20" i="9" s="1"/>
  <c r="I31" i="9"/>
  <c r="J25" i="9"/>
  <c r="H25" i="9"/>
  <c r="D39" i="6"/>
  <c r="I20" i="8"/>
  <c r="J20" i="8" s="1"/>
  <c r="J17" i="4"/>
  <c r="G17" i="4"/>
  <c r="I36" i="4"/>
  <c r="I39" i="4" s="1"/>
  <c r="I40" i="4" s="1"/>
  <c r="I42" i="8"/>
  <c r="I26" i="8" s="1"/>
  <c r="I30" i="8" s="1"/>
  <c r="H42" i="8"/>
  <c r="H26" i="8" s="1"/>
  <c r="H30" i="8" s="1"/>
  <c r="H31" i="8" s="1"/>
  <c r="I23" i="8"/>
  <c r="I25" i="8" s="1"/>
  <c r="I31" i="8"/>
  <c r="I38" i="8"/>
  <c r="I36" i="8" s="1"/>
  <c r="I39" i="8" s="1"/>
  <c r="I40" i="8" s="1"/>
  <c r="H36" i="8"/>
  <c r="H39" i="8" s="1"/>
  <c r="H25" i="8"/>
  <c r="J17" i="8"/>
  <c r="H31" i="2"/>
  <c r="H39" i="2"/>
  <c r="L39" i="2"/>
  <c r="G33" i="2"/>
  <c r="F33" i="2"/>
  <c r="J33" i="2" s="1"/>
  <c r="J31" i="2"/>
  <c r="L31" i="2" s="1"/>
  <c r="C29" i="2"/>
  <c r="C31" i="2" s="1"/>
  <c r="C36" i="2"/>
  <c r="H25" i="6"/>
  <c r="G41" i="6"/>
  <c r="E42" i="6" s="1"/>
  <c r="F38" i="6"/>
  <c r="F36" i="6" s="1"/>
  <c r="F39" i="6" s="1"/>
  <c r="E36" i="6"/>
  <c r="E39" i="6" s="1"/>
  <c r="I16" i="6"/>
  <c r="I23" i="6" s="1"/>
  <c r="I37" i="6"/>
  <c r="J37" i="6" s="1"/>
  <c r="H38" i="6" s="1"/>
  <c r="I41" i="6"/>
  <c r="J41" i="6" s="1"/>
  <c r="I20" i="7"/>
  <c r="G25" i="7"/>
  <c r="I26" i="7"/>
  <c r="I30" i="7" s="1"/>
  <c r="H26" i="7"/>
  <c r="H30" i="7" s="1"/>
  <c r="H31" i="7" s="1"/>
  <c r="H25" i="7"/>
  <c r="I23" i="7"/>
  <c r="I25" i="7" s="1"/>
  <c r="I31" i="7"/>
  <c r="I28" i="6"/>
  <c r="I24" i="6"/>
  <c r="H20" i="6"/>
  <c r="I17" i="6"/>
  <c r="I29" i="6" s="1"/>
  <c r="D20" i="6"/>
  <c r="F20" i="6"/>
  <c r="F31" i="6"/>
  <c r="I31" i="4"/>
  <c r="J31" i="4" s="1"/>
  <c r="I20" i="4"/>
  <c r="J20" i="4" s="1"/>
  <c r="F25" i="6"/>
  <c r="G25" i="6"/>
  <c r="J31" i="5"/>
  <c r="F25" i="4"/>
  <c r="F26" i="4"/>
  <c r="F30" i="4" s="1"/>
  <c r="F31" i="4" s="1"/>
  <c r="G31" i="4" s="1"/>
  <c r="G41" i="4"/>
  <c r="B33" i="2"/>
  <c r="F38" i="4"/>
  <c r="F36" i="4" s="1"/>
  <c r="F39" i="4" s="1"/>
  <c r="F40" i="4" s="1"/>
  <c r="F44" i="4" s="1"/>
  <c r="C38" i="2"/>
  <c r="B39" i="2"/>
  <c r="F20" i="4"/>
  <c r="G20" i="4" s="1"/>
  <c r="G25" i="4"/>
  <c r="C25" i="2"/>
  <c r="C20" i="2"/>
  <c r="J39" i="9" l="1"/>
  <c r="H40" i="9"/>
  <c r="J31" i="9"/>
  <c r="F42" i="6"/>
  <c r="J31" i="8"/>
  <c r="J25" i="8"/>
  <c r="J39" i="4"/>
  <c r="J39" i="8"/>
  <c r="H40" i="8"/>
  <c r="C39" i="2"/>
  <c r="D39" i="2" s="1"/>
  <c r="C40" i="2"/>
  <c r="I42" i="6"/>
  <c r="I26" i="6" s="1"/>
  <c r="I30" i="6" s="1"/>
  <c r="I31" i="6" s="1"/>
  <c r="H42" i="6"/>
  <c r="H26" i="6" s="1"/>
  <c r="H30" i="6" s="1"/>
  <c r="H31" i="6" s="1"/>
  <c r="H36" i="6"/>
  <c r="H39" i="6" s="1"/>
  <c r="H40" i="6" s="1"/>
  <c r="I38" i="6"/>
  <c r="I36" i="6" s="1"/>
  <c r="I39" i="6" s="1"/>
  <c r="I40" i="6" s="1"/>
  <c r="E40" i="6"/>
  <c r="E44" i="6" s="1"/>
  <c r="E45" i="6" s="1"/>
  <c r="G39" i="6"/>
  <c r="F40" i="6"/>
  <c r="F44" i="6" s="1"/>
  <c r="F45" i="6" s="1"/>
  <c r="I25" i="6"/>
  <c r="G31" i="6"/>
  <c r="J20" i="7"/>
  <c r="J25" i="7"/>
  <c r="J31" i="7"/>
  <c r="J25" i="6"/>
  <c r="I20" i="6"/>
  <c r="G20" i="6"/>
  <c r="F45" i="4"/>
  <c r="E45" i="4"/>
  <c r="F42" i="4"/>
  <c r="E42" i="4"/>
  <c r="G39" i="4"/>
  <c r="D20" i="2"/>
  <c r="C32" i="2"/>
  <c r="C33" i="2" s="1"/>
  <c r="D31" i="2"/>
  <c r="D25" i="2"/>
  <c r="J39" i="6" l="1"/>
  <c r="J20" i="6"/>
  <c r="J31" i="6"/>
</calcChain>
</file>

<file path=xl/sharedStrings.xml><?xml version="1.0" encoding="utf-8"?>
<sst xmlns="http://schemas.openxmlformats.org/spreadsheetml/2006/main" count="524" uniqueCount="68">
  <si>
    <t>Währungsunion Viking Village Modell</t>
  </si>
  <si>
    <t>Land 1</t>
  </si>
  <si>
    <t>Land 2</t>
  </si>
  <si>
    <t>alfa</t>
  </si>
  <si>
    <t>beta</t>
  </si>
  <si>
    <t>eta</t>
  </si>
  <si>
    <t>psi</t>
  </si>
  <si>
    <t>KM</t>
  </si>
  <si>
    <t>KG</t>
  </si>
  <si>
    <t>y1 = Y1/Y2</t>
  </si>
  <si>
    <t>"P"</t>
  </si>
  <si>
    <t>"Q"</t>
  </si>
  <si>
    <t>m</t>
  </si>
  <si>
    <t>g</t>
  </si>
  <si>
    <t>i</t>
  </si>
  <si>
    <t>KH</t>
  </si>
  <si>
    <t>KF</t>
  </si>
  <si>
    <t>Y</t>
  </si>
  <si>
    <t>Kapitalexport X</t>
  </si>
  <si>
    <t>(./.)</t>
  </si>
  <si>
    <t>(../..)</t>
  </si>
  <si>
    <t>[…]</t>
  </si>
  <si>
    <t>[-]</t>
  </si>
  <si>
    <t>[--]</t>
  </si>
  <si>
    <t>[---]</t>
  </si>
  <si>
    <t>Landrente und Löhne</t>
  </si>
  <si>
    <t>Zinseinkommen Alte</t>
  </si>
  <si>
    <t>C1</t>
  </si>
  <si>
    <t>C2</t>
  </si>
  <si>
    <t>Regierungsbudget = CG</t>
  </si>
  <si>
    <t>Abschreibung KF</t>
  </si>
  <si>
    <t>öff. Gut CG</t>
  </si>
  <si>
    <t>Summe Güterverwendung</t>
  </si>
  <si>
    <t xml:space="preserve"> =&gt; Güterverwendung korrigiert</t>
  </si>
  <si>
    <t>Nettoauslandskapital KX</t>
  </si>
  <si>
    <t>Verzinsung Nettoauslandskapital (Target?)</t>
  </si>
  <si>
    <t>L/p</t>
  </si>
  <si>
    <t>M quer</t>
  </si>
  <si>
    <t>p</t>
  </si>
  <si>
    <t>money market equilibrium (M - L)/p</t>
  </si>
  <si>
    <t>money market equilibrium (M-L/p</t>
  </si>
  <si>
    <t>Zentralbankgewinne national</t>
  </si>
  <si>
    <t>Zentralbankgewinne im Verhältnis zu Y</t>
  </si>
  <si>
    <t>Ausgangslage</t>
  </si>
  <si>
    <t>Zins auf Änderung des Geldmarktgleichgewichts</t>
  </si>
  <si>
    <t>Summe Einkommen</t>
  </si>
  <si>
    <t>Geldangebot M/p</t>
  </si>
  <si>
    <t>Target II (Änderung Geldgleichgewicht)</t>
  </si>
  <si>
    <t>Probe:Zins auf geschenktes Helikoptergeld</t>
  </si>
  <si>
    <t xml:space="preserve">Probe Y </t>
  </si>
  <si>
    <t>normalized values (in % of Y)</t>
  </si>
  <si>
    <t>absolute values</t>
  </si>
  <si>
    <t>check: relative values</t>
  </si>
  <si>
    <t>Y  (YI is normalized to unity)</t>
  </si>
  <si>
    <t>country I</t>
  </si>
  <si>
    <t>country II</t>
  </si>
  <si>
    <t>before split ( with common seignorage)</t>
  </si>
  <si>
    <t>after split (ignoring Target 2)</t>
  </si>
  <si>
    <t>after split (offsetting Target 2)</t>
  </si>
  <si>
    <t>Einkommen Regierung (aus dem Inland)</t>
  </si>
  <si>
    <t>Zins auf verbleibende Targetsalden</t>
  </si>
  <si>
    <t xml:space="preserve"> =&gt; verbleibender Target II -Saldo</t>
  </si>
  <si>
    <t>after split (still interest on Target 2)</t>
  </si>
  <si>
    <t>Gewinn aus Austritt aus der WU = iT</t>
  </si>
  <si>
    <t>after split (with transfer of helicopter money)</t>
  </si>
  <si>
    <t>transfer of M bar</t>
  </si>
  <si>
    <t>Zins auf Transferiertes Mquer</t>
  </si>
  <si>
    <t>(Solver!)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</si>
</sst>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3" borderId="0" xfId="0" applyNumberFormat="1" applyFill="1"/>
    <xf numFmtId="164" fontId="0" fillId="2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/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0" borderId="0" xfId="0" applyFill="1"/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1" fillId="6" borderId="0" xfId="0" applyNumberFormat="1" applyFont="1" applyFill="1"/>
    <xf numFmtId="164" fontId="0" fillId="6" borderId="0" xfId="0" applyNumberFormat="1" applyFill="1"/>
    <xf numFmtId="164" fontId="4" fillId="0" borderId="0" xfId="0" applyNumberFormat="1" applyFont="1" applyFill="1"/>
    <xf numFmtId="164" fontId="0" fillId="7" borderId="0" xfId="0" applyNumberFormat="1" applyFill="1"/>
    <xf numFmtId="2" fontId="5" fillId="0" borderId="0" xfId="0" applyNumberFormat="1" applyFont="1"/>
    <xf numFmtId="2" fontId="4" fillId="0" borderId="0" xfId="0" applyNumberFormat="1" applyFont="1" applyAlignment="1">
      <alignment horizontal="center"/>
    </xf>
    <xf numFmtId="2" fontId="0" fillId="0" borderId="0" xfId="0" applyNumberFormat="1"/>
    <xf numFmtId="2" fontId="2" fillId="3" borderId="0" xfId="0" applyNumberFormat="1" applyFont="1" applyFill="1"/>
    <xf numFmtId="0" fontId="4" fillId="0" borderId="0" xfId="0" applyFont="1" applyFill="1" applyAlignment="1">
      <alignment horizontal="center"/>
    </xf>
    <xf numFmtId="0" fontId="0" fillId="8" borderId="0" xfId="0" applyFill="1"/>
    <xf numFmtId="164" fontId="0" fillId="8" borderId="0" xfId="0" applyNumberFormat="1" applyFill="1" applyAlignment="1">
      <alignment horizontal="center"/>
    </xf>
    <xf numFmtId="164" fontId="7" fillId="8" borderId="0" xfId="0" applyNumberFormat="1" applyFont="1" applyFill="1" applyAlignment="1">
      <alignment horizontal="center"/>
    </xf>
    <xf numFmtId="0" fontId="3" fillId="8" borderId="0" xfId="0" applyFont="1" applyFill="1"/>
    <xf numFmtId="0" fontId="0" fillId="8" borderId="0" xfId="0" applyFill="1" applyAlignment="1">
      <alignment horizontal="center"/>
    </xf>
    <xf numFmtId="0" fontId="8" fillId="0" borderId="0" xfId="0" applyFont="1" applyFill="1"/>
    <xf numFmtId="0" fontId="8" fillId="3" borderId="0" xfId="0" applyFont="1" applyFill="1"/>
    <xf numFmtId="0" fontId="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H7" sqref="H7"/>
    </sheetView>
  </sheetViews>
  <sheetFormatPr baseColWidth="10" defaultRowHeight="14.4" x14ac:dyDescent="0.3"/>
  <cols>
    <col min="1" max="1" width="29.5546875" customWidth="1"/>
  </cols>
  <sheetData>
    <row r="1" spans="1:12" x14ac:dyDescent="0.3">
      <c r="A1" t="s">
        <v>0</v>
      </c>
      <c r="B1" t="s">
        <v>50</v>
      </c>
      <c r="F1" t="s">
        <v>51</v>
      </c>
      <c r="H1" s="39">
        <f>+F15/F36</f>
        <v>1.0000000115408771</v>
      </c>
      <c r="I1" s="54" t="s">
        <v>67</v>
      </c>
      <c r="J1" t="s">
        <v>52</v>
      </c>
    </row>
    <row r="2" spans="1:12" x14ac:dyDescent="0.3">
      <c r="A2" t="s">
        <v>37</v>
      </c>
      <c r="B2" s="42">
        <v>10</v>
      </c>
      <c r="C2" s="43">
        <f>+B2*C15/B15</f>
        <v>12.5</v>
      </c>
      <c r="D2" s="44">
        <f>+B2+C2</f>
        <v>22.5</v>
      </c>
      <c r="E2" s="44"/>
      <c r="F2" s="44">
        <f>+B2</f>
        <v>10</v>
      </c>
      <c r="G2" s="44">
        <f>+C2</f>
        <v>12.5</v>
      </c>
      <c r="H2" s="44">
        <f>+F2+G2</f>
        <v>22.5</v>
      </c>
      <c r="I2" s="44"/>
      <c r="J2" s="44">
        <f>+F2</f>
        <v>10</v>
      </c>
      <c r="K2" s="44">
        <f>+G2</f>
        <v>12.5</v>
      </c>
      <c r="L2" s="44">
        <f>+J2+K2</f>
        <v>22.5</v>
      </c>
    </row>
    <row r="3" spans="1:12" x14ac:dyDescent="0.3">
      <c r="A3" t="s">
        <v>9</v>
      </c>
      <c r="B3" s="45">
        <v>0.8</v>
      </c>
      <c r="C3" s="44"/>
      <c r="D3" s="44"/>
      <c r="E3" s="44"/>
      <c r="F3" s="44">
        <f>+B3</f>
        <v>0.8</v>
      </c>
      <c r="G3" s="44"/>
      <c r="H3" s="44"/>
      <c r="I3" s="44"/>
      <c r="J3" s="44">
        <f>+F3</f>
        <v>0.8</v>
      </c>
      <c r="K3" s="44"/>
      <c r="L3" s="44"/>
    </row>
    <row r="5" spans="1:12" x14ac:dyDescent="0.3">
      <c r="B5" t="s">
        <v>54</v>
      </c>
      <c r="C5" t="s">
        <v>55</v>
      </c>
      <c r="F5" t="s">
        <v>54</v>
      </c>
      <c r="G5" t="s">
        <v>55</v>
      </c>
      <c r="J5" t="s">
        <v>54</v>
      </c>
      <c r="K5" t="s">
        <v>55</v>
      </c>
    </row>
    <row r="6" spans="1:12" x14ac:dyDescent="0.3">
      <c r="A6" t="s">
        <v>3</v>
      </c>
      <c r="B6" s="1">
        <v>0.5</v>
      </c>
      <c r="C6" s="1">
        <v>0.5</v>
      </c>
      <c r="F6" s="1">
        <v>0.5</v>
      </c>
      <c r="G6" s="1">
        <v>0.5</v>
      </c>
      <c r="J6" s="1">
        <v>0.5</v>
      </c>
      <c r="K6" s="1">
        <v>0.5</v>
      </c>
    </row>
    <row r="7" spans="1:12" x14ac:dyDescent="0.3">
      <c r="A7" t="s">
        <v>5</v>
      </c>
      <c r="B7" s="1">
        <v>0.4</v>
      </c>
      <c r="C7" s="1">
        <v>0.4</v>
      </c>
      <c r="F7" s="1">
        <v>0.4</v>
      </c>
      <c r="G7" s="1">
        <v>0.4</v>
      </c>
      <c r="J7" s="1">
        <v>0.4</v>
      </c>
      <c r="K7" s="1">
        <v>0.4</v>
      </c>
    </row>
    <row r="8" spans="1:12" x14ac:dyDescent="0.3">
      <c r="A8" t="s">
        <v>6</v>
      </c>
      <c r="B8" s="1">
        <v>0.1</v>
      </c>
      <c r="C8" s="1">
        <v>0.1</v>
      </c>
      <c r="F8" s="1">
        <v>0.1</v>
      </c>
      <c r="G8" s="1">
        <v>0.1</v>
      </c>
      <c r="J8" s="1">
        <v>0.1</v>
      </c>
      <c r="K8" s="1">
        <v>0.1</v>
      </c>
    </row>
    <row r="9" spans="1:12" x14ac:dyDescent="0.3">
      <c r="A9" t="s">
        <v>4</v>
      </c>
      <c r="B9" s="1">
        <v>0.6</v>
      </c>
      <c r="C9" s="1">
        <v>0.6</v>
      </c>
      <c r="F9" s="1">
        <v>0.6</v>
      </c>
      <c r="G9" s="1">
        <v>0.6</v>
      </c>
      <c r="J9" s="1">
        <v>0.6</v>
      </c>
      <c r="K9" s="1">
        <v>0.6</v>
      </c>
    </row>
    <row r="10" spans="1:12" x14ac:dyDescent="0.3">
      <c r="B10" s="2"/>
      <c r="C10" s="2"/>
      <c r="F10" s="2"/>
      <c r="G10" s="2"/>
      <c r="J10" s="2"/>
      <c r="K10" s="2"/>
    </row>
    <row r="11" spans="1:12" x14ac:dyDescent="0.3">
      <c r="A11" t="s">
        <v>12</v>
      </c>
      <c r="B11" s="1">
        <v>0.01</v>
      </c>
      <c r="C11" s="1">
        <v>0.01</v>
      </c>
      <c r="F11" s="1">
        <v>0.01</v>
      </c>
      <c r="G11" s="1">
        <v>0.01</v>
      </c>
      <c r="J11" s="1">
        <v>0.01</v>
      </c>
      <c r="K11" s="1">
        <v>0.01</v>
      </c>
    </row>
    <row r="12" spans="1:12" x14ac:dyDescent="0.3">
      <c r="A12" t="s">
        <v>13</v>
      </c>
      <c r="B12" s="1">
        <v>0</v>
      </c>
      <c r="C12" s="1">
        <v>0</v>
      </c>
      <c r="F12" s="1">
        <v>0</v>
      </c>
      <c r="G12" s="1">
        <v>0</v>
      </c>
      <c r="J12" s="1">
        <v>0</v>
      </c>
      <c r="K12" s="1">
        <v>0</v>
      </c>
    </row>
    <row r="13" spans="1:12" x14ac:dyDescent="0.3">
      <c r="B13" s="2"/>
      <c r="C13" s="2"/>
      <c r="F13" s="2"/>
      <c r="G13" s="2"/>
      <c r="J13" s="2"/>
      <c r="K13" s="2"/>
    </row>
    <row r="14" spans="1:12" x14ac:dyDescent="0.3">
      <c r="A14" t="s">
        <v>14</v>
      </c>
      <c r="B14" s="2">
        <f>-B57/2+((B57^2)/4-B58)^0.5</f>
        <v>2.8473422829896782</v>
      </c>
      <c r="C14" s="2">
        <f>+B14</f>
        <v>2.8473422829896782</v>
      </c>
      <c r="F14" s="2">
        <f>-F57/2+((F57^2)/4-F58)^0.5</f>
        <v>2.8473422829896782</v>
      </c>
      <c r="G14" s="2">
        <f>+F14</f>
        <v>2.8473422829896782</v>
      </c>
      <c r="J14" s="2">
        <f>-J57/2+((J57^2)/4-J58)^0.5</f>
        <v>2.8473422829896782</v>
      </c>
      <c r="K14" s="2">
        <f>+J14</f>
        <v>2.8473422829896782</v>
      </c>
    </row>
    <row r="15" spans="1:12" x14ac:dyDescent="0.3">
      <c r="A15" t="s">
        <v>53</v>
      </c>
      <c r="B15" s="1">
        <v>1</v>
      </c>
      <c r="C15" s="2">
        <f>+B15/B3</f>
        <v>1.25</v>
      </c>
      <c r="F15" s="38">
        <v>6.1586517908452404E-2</v>
      </c>
      <c r="G15" s="2">
        <f>+F15/F3</f>
        <v>7.6983147385565498E-2</v>
      </c>
      <c r="J15" s="40">
        <f>+F15/F$15</f>
        <v>1</v>
      </c>
      <c r="K15" s="40">
        <f>+G15/F$15</f>
        <v>1.2499999999999998</v>
      </c>
    </row>
    <row r="16" spans="1:12" x14ac:dyDescent="0.3">
      <c r="A16" t="s">
        <v>15</v>
      </c>
      <c r="B16" s="2">
        <f>+(B7-B8/B14)*(1-B9)*B15/(B6+B7+B8)</f>
        <v>0.14595181189175457</v>
      </c>
      <c r="C16" s="2">
        <f>+(C7-C8/C14)*(1-C9)*C15/(C6+C7+C8)</f>
        <v>0.18243976486469321</v>
      </c>
      <c r="F16" s="2">
        <f>+(F7-F8/F14)*(1-F9)*F15/(F6+F7+F8)</f>
        <v>8.9886638768426202E-3</v>
      </c>
      <c r="G16" s="2">
        <f>+(G7-G8/G14)*(1-G9)*G15/(G6+G7+G8)</f>
        <v>1.1235829846053274E-2</v>
      </c>
      <c r="J16" s="40">
        <f t="shared" ref="J16:J40" si="0">+F16/F$15</f>
        <v>0.14595181189175457</v>
      </c>
      <c r="K16" s="40">
        <f t="shared" ref="K16:K40" si="1">+G16/F$15</f>
        <v>0.18243976486469321</v>
      </c>
    </row>
    <row r="17" spans="1:12" x14ac:dyDescent="0.3">
      <c r="A17" t="s">
        <v>16</v>
      </c>
      <c r="B17" s="2">
        <f>+B9*B15/(1+B14)</f>
        <v>0.15595181189175461</v>
      </c>
      <c r="C17" s="2">
        <f>+C9*C15/(1+C14)</f>
        <v>0.19493976486469325</v>
      </c>
      <c r="F17" s="2">
        <f>+F9*F15/(1+F14)</f>
        <v>9.6045290559271454E-3</v>
      </c>
      <c r="G17" s="2">
        <f>+G9*G15/(1+G14)</f>
        <v>1.200566131990893E-2</v>
      </c>
      <c r="J17" s="40">
        <f t="shared" si="0"/>
        <v>0.15595181189175461</v>
      </c>
      <c r="K17" s="40">
        <f t="shared" si="1"/>
        <v>0.19493976486469322</v>
      </c>
    </row>
    <row r="18" spans="1:12" x14ac:dyDescent="0.3">
      <c r="A18" t="s">
        <v>7</v>
      </c>
      <c r="B18" s="2">
        <f>+B11*B15</f>
        <v>0.01</v>
      </c>
      <c r="C18" s="2">
        <f>+C11*C15</f>
        <v>1.2500000000000001E-2</v>
      </c>
      <c r="D18" s="2">
        <f>+B18+C18</f>
        <v>2.2499999999999999E-2</v>
      </c>
      <c r="F18" s="2">
        <f>+F11*F15</f>
        <v>6.1586517908452407E-4</v>
      </c>
      <c r="G18" s="2">
        <f>+G11*G15</f>
        <v>7.6983147385565503E-4</v>
      </c>
      <c r="H18" s="2">
        <f>+F18+G18</f>
        <v>1.385696652940179E-3</v>
      </c>
      <c r="J18" s="40">
        <f t="shared" si="0"/>
        <v>0.01</v>
      </c>
      <c r="K18" s="40">
        <f t="shared" si="1"/>
        <v>1.2499999999999999E-2</v>
      </c>
      <c r="L18" s="2">
        <f>+J18+K18</f>
        <v>2.2499999999999999E-2</v>
      </c>
    </row>
    <row r="19" spans="1:12" x14ac:dyDescent="0.3">
      <c r="A19" t="s">
        <v>8</v>
      </c>
      <c r="B19" s="2">
        <f>+B12*B15</f>
        <v>0</v>
      </c>
      <c r="C19" s="2">
        <f>+C12*C15</f>
        <v>0</v>
      </c>
      <c r="F19" s="2">
        <f>+F12*F15</f>
        <v>0</v>
      </c>
      <c r="G19" s="2">
        <f>+G12*G15</f>
        <v>0</v>
      </c>
      <c r="J19" s="40">
        <f t="shared" si="0"/>
        <v>0</v>
      </c>
      <c r="K19" s="40">
        <f t="shared" si="1"/>
        <v>0</v>
      </c>
    </row>
    <row r="20" spans="1:12" x14ac:dyDescent="0.3">
      <c r="A20" t="s">
        <v>18</v>
      </c>
      <c r="B20" s="2">
        <f>+B16+B18-B17-B19</f>
        <v>-2.7755575615628914E-17</v>
      </c>
      <c r="C20" s="2">
        <f>+C16+C18-C17-C19</f>
        <v>-2.7755575615628914E-17</v>
      </c>
      <c r="D20" s="4">
        <f>+B20+C20</f>
        <v>-5.5511151231257827E-17</v>
      </c>
      <c r="F20" s="2">
        <f>+F16+F18-F17-F19</f>
        <v>-1.7347234759768071E-18</v>
      </c>
      <c r="G20" s="2">
        <f>+G16+G18-G17-G19</f>
        <v>-1.7347234759768071E-18</v>
      </c>
      <c r="H20" s="4">
        <f>+F20+G20</f>
        <v>-3.4694469519536142E-18</v>
      </c>
      <c r="J20" s="40">
        <f t="shared" si="0"/>
        <v>-2.816726022009317E-17</v>
      </c>
      <c r="K20" s="40">
        <f t="shared" si="1"/>
        <v>-2.816726022009317E-17</v>
      </c>
      <c r="L20" s="4">
        <f>+J20+K20</f>
        <v>-5.633452044018634E-17</v>
      </c>
    </row>
    <row r="21" spans="1:12" x14ac:dyDescent="0.3">
      <c r="B21" s="2"/>
      <c r="C21" s="2"/>
      <c r="D21" s="2"/>
      <c r="F21" s="2"/>
      <c r="G21" s="2"/>
      <c r="H21" s="2"/>
      <c r="J21" s="40">
        <f t="shared" si="0"/>
        <v>0</v>
      </c>
      <c r="K21" s="40">
        <f t="shared" si="1"/>
        <v>0</v>
      </c>
      <c r="L21" s="2"/>
    </row>
    <row r="22" spans="1:12" x14ac:dyDescent="0.3">
      <c r="A22" t="s">
        <v>25</v>
      </c>
      <c r="B22" s="2">
        <f>(1-B9)*B15</f>
        <v>0.4</v>
      </c>
      <c r="C22" s="2">
        <f>(1-C9)*C15</f>
        <v>0.5</v>
      </c>
      <c r="D22" s="2"/>
      <c r="F22" s="2">
        <f>(1-F9)*F15</f>
        <v>2.4634607163380964E-2</v>
      </c>
      <c r="G22" s="2">
        <f>(1-G9)*G15</f>
        <v>3.0793258954226202E-2</v>
      </c>
      <c r="H22" s="2"/>
      <c r="J22" s="40">
        <f t="shared" si="0"/>
        <v>0.4</v>
      </c>
      <c r="K22" s="40">
        <f t="shared" si="1"/>
        <v>0.5</v>
      </c>
      <c r="L22" s="2"/>
    </row>
    <row r="23" spans="1:12" x14ac:dyDescent="0.3">
      <c r="A23" t="s">
        <v>26</v>
      </c>
      <c r="B23" s="2">
        <f>+(1+B14)*B16</f>
        <v>0.56152657717010312</v>
      </c>
      <c r="C23" s="2">
        <f>+(1+C14)*C16</f>
        <v>0.70190822146262888</v>
      </c>
      <c r="D23" s="2"/>
      <c r="F23" s="2">
        <f>+(1+F14)*F16</f>
        <v>3.4582466600958539E-2</v>
      </c>
      <c r="G23" s="2">
        <f>+(1+G14)*G16</f>
        <v>4.3228083251198167E-2</v>
      </c>
      <c r="H23" s="2"/>
      <c r="J23" s="40">
        <f t="shared" si="0"/>
        <v>0.56152657717010312</v>
      </c>
      <c r="K23" s="40">
        <f t="shared" si="1"/>
        <v>0.70190822146262888</v>
      </c>
      <c r="L23" s="2"/>
    </row>
    <row r="24" spans="1:12" x14ac:dyDescent="0.3">
      <c r="A24" t="s">
        <v>59</v>
      </c>
      <c r="B24" s="19">
        <f>+(1+B14)*(B18-B19)</f>
        <v>3.8473422829896783E-2</v>
      </c>
      <c r="C24" s="19">
        <f>+(1+C14)*(C18-C19)</f>
        <v>4.8091778537370983E-2</v>
      </c>
      <c r="D24" s="2"/>
      <c r="F24" s="19">
        <f>+(1+F14)*(F18-F19)</f>
        <v>2.3694441441128996E-3</v>
      </c>
      <c r="G24" s="19">
        <f>+(1+G14)*(G18-G19)</f>
        <v>2.9618051801411248E-3</v>
      </c>
      <c r="H24" s="2"/>
      <c r="J24" s="40">
        <f t="shared" si="0"/>
        <v>3.8473422829896783E-2</v>
      </c>
      <c r="K24" s="40">
        <f t="shared" si="1"/>
        <v>4.8091778537370976E-2</v>
      </c>
      <c r="L24" s="2"/>
    </row>
    <row r="25" spans="1:12" x14ac:dyDescent="0.3">
      <c r="A25" t="s">
        <v>45</v>
      </c>
      <c r="B25" s="2">
        <f>SUM(B22:B24)</f>
        <v>0.99999999999999989</v>
      </c>
      <c r="C25" s="2">
        <f>SUM(C22:C24)</f>
        <v>1.2499999999999998</v>
      </c>
      <c r="D25" s="4">
        <f>SUM(B22:C24)-SUM(B15:C15)</f>
        <v>0</v>
      </c>
      <c r="F25" s="2">
        <f>SUM(F22:F24)</f>
        <v>6.1586517908452404E-2</v>
      </c>
      <c r="G25" s="2">
        <f>SUM(G22:G24)</f>
        <v>7.6983147385565484E-2</v>
      </c>
      <c r="H25" s="4">
        <f>SUM(F22:G24)-SUM(F15:G15)</f>
        <v>0</v>
      </c>
      <c r="J25" s="40">
        <f t="shared" si="0"/>
        <v>1</v>
      </c>
      <c r="K25" s="40">
        <f t="shared" si="1"/>
        <v>1.2499999999999996</v>
      </c>
      <c r="L25" s="4">
        <f>SUM(J22:K24)-SUM(J15:K15)</f>
        <v>0</v>
      </c>
    </row>
    <row r="26" spans="1:12" x14ac:dyDescent="0.3">
      <c r="A26" t="s">
        <v>29</v>
      </c>
      <c r="B26" s="2">
        <f>+B14*(B18-B19)</f>
        <v>2.8473422829896781E-2</v>
      </c>
      <c r="C26" s="2">
        <f>+C14*(C18-C19)</f>
        <v>3.5591778537370979E-2</v>
      </c>
      <c r="D26" s="2"/>
      <c r="F26" s="2">
        <f>+F14*(F18-F19)</f>
        <v>1.7535789650283758E-3</v>
      </c>
      <c r="G26" s="2">
        <f>+G14*(G18-G19)</f>
        <v>2.1919737062854696E-3</v>
      </c>
      <c r="H26" s="2"/>
      <c r="J26" s="40">
        <f t="shared" si="0"/>
        <v>2.8473422829896785E-2</v>
      </c>
      <c r="K26" s="40">
        <f t="shared" si="1"/>
        <v>3.5591778537370979E-2</v>
      </c>
      <c r="L26" s="2"/>
    </row>
    <row r="27" spans="1:12" x14ac:dyDescent="0.3">
      <c r="A27" t="s">
        <v>27</v>
      </c>
      <c r="B27" s="2">
        <f>+B6*(1-B9)*B15/(B6+B7+B8)</f>
        <v>0.2</v>
      </c>
      <c r="C27" s="2">
        <f>+C6*(1-C9)*C15/(C6+C7+C8)</f>
        <v>0.25</v>
      </c>
      <c r="D27" s="2"/>
      <c r="F27" s="2">
        <f>+F6*(1-F9)*F15/(F6+F7+F8)</f>
        <v>1.2317303581690482E-2</v>
      </c>
      <c r="G27" s="2">
        <f>+G6*(1-G9)*G15/(G6+G7+G8)</f>
        <v>1.5396629477113101E-2</v>
      </c>
      <c r="H27" s="2"/>
      <c r="J27" s="40">
        <f t="shared" si="0"/>
        <v>0.2</v>
      </c>
      <c r="K27" s="40">
        <f t="shared" si="1"/>
        <v>0.25</v>
      </c>
      <c r="L27" s="2"/>
    </row>
    <row r="28" spans="1:12" x14ac:dyDescent="0.3">
      <c r="A28" t="s">
        <v>28</v>
      </c>
      <c r="B28" s="2">
        <f>+(1+B14)*(B7/B6)*B27</f>
        <v>0.61557476527834865</v>
      </c>
      <c r="C28" s="2">
        <f>+(1+C14)*(C7/C6)*C27</f>
        <v>0.76946845659793572</v>
      </c>
      <c r="D28" s="2"/>
      <c r="F28" s="2">
        <f>+(1+F14)*(F7/F6)*F27</f>
        <v>3.7911106305806401E-2</v>
      </c>
      <c r="G28" s="2">
        <f>+(1+G14)*(G7/G6)*G27</f>
        <v>4.7388882882258003E-2</v>
      </c>
      <c r="H28" s="2"/>
      <c r="J28" s="40">
        <f t="shared" si="0"/>
        <v>0.61557476527834865</v>
      </c>
      <c r="K28" s="40">
        <f t="shared" si="1"/>
        <v>0.76946845659793572</v>
      </c>
      <c r="L28" s="2"/>
    </row>
    <row r="29" spans="1:12" x14ac:dyDescent="0.3">
      <c r="A29" t="s">
        <v>30</v>
      </c>
      <c r="B29" s="2">
        <f>+B17</f>
        <v>0.15595181189175461</v>
      </c>
      <c r="C29" s="2">
        <f>+C17</f>
        <v>0.19493976486469325</v>
      </c>
      <c r="D29" s="2"/>
      <c r="F29" s="2">
        <f>+F17</f>
        <v>9.6045290559271454E-3</v>
      </c>
      <c r="G29" s="2">
        <f>+G17</f>
        <v>1.200566131990893E-2</v>
      </c>
      <c r="H29" s="2"/>
      <c r="J29" s="40">
        <f t="shared" si="0"/>
        <v>0.15595181189175461</v>
      </c>
      <c r="K29" s="40">
        <f t="shared" si="1"/>
        <v>0.19493976486469322</v>
      </c>
      <c r="L29" s="2"/>
    </row>
    <row r="30" spans="1:12" x14ac:dyDescent="0.3">
      <c r="A30" t="s">
        <v>31</v>
      </c>
      <c r="B30" s="2">
        <f>+B26</f>
        <v>2.8473422829896781E-2</v>
      </c>
      <c r="C30" s="2">
        <f>+C26</f>
        <v>3.5591778537370979E-2</v>
      </c>
      <c r="D30" s="2"/>
      <c r="F30" s="2">
        <f>+F26</f>
        <v>1.7535789650283758E-3</v>
      </c>
      <c r="G30" s="2">
        <f>+G26</f>
        <v>2.1919737062854696E-3</v>
      </c>
      <c r="H30" s="2"/>
      <c r="J30" s="40">
        <f t="shared" si="0"/>
        <v>2.8473422829896785E-2</v>
      </c>
      <c r="K30" s="40">
        <f t="shared" si="1"/>
        <v>3.5591778537370979E-2</v>
      </c>
      <c r="L30" s="2"/>
    </row>
    <row r="31" spans="1:12" x14ac:dyDescent="0.3">
      <c r="A31" t="s">
        <v>32</v>
      </c>
      <c r="B31" s="3">
        <f>SUM(B27:B30)</f>
        <v>1.0000000000000002</v>
      </c>
      <c r="C31" s="3">
        <f>SUM(C27:C30)</f>
        <v>1.25</v>
      </c>
      <c r="D31" s="4">
        <f>+B31+C31-B15-C15</f>
        <v>0</v>
      </c>
      <c r="F31" s="3">
        <f>SUM(F27:F30)</f>
        <v>6.1586517908452404E-2</v>
      </c>
      <c r="G31" s="3">
        <f>SUM(G27:G30)</f>
        <v>7.6983147385565512E-2</v>
      </c>
      <c r="H31" s="4">
        <f>+F31+G31-F15-G15</f>
        <v>0</v>
      </c>
      <c r="J31" s="40">
        <f t="shared" si="0"/>
        <v>1</v>
      </c>
      <c r="K31" s="40">
        <f t="shared" si="1"/>
        <v>1.2500000000000002</v>
      </c>
      <c r="L31" s="4">
        <f>+J31+K31-J15-K15</f>
        <v>0</v>
      </c>
    </row>
    <row r="32" spans="1:12" x14ac:dyDescent="0.3">
      <c r="A32" t="s">
        <v>35</v>
      </c>
      <c r="B32" s="3">
        <f>-B14*B20</f>
        <v>7.9029624039097473E-17</v>
      </c>
      <c r="C32" s="3">
        <f>-C14*C20</f>
        <v>7.9029624039097473E-17</v>
      </c>
      <c r="F32" s="3">
        <f>-F14*F20</f>
        <v>4.9393515024435921E-18</v>
      </c>
      <c r="G32" s="3">
        <f>-G14*G20</f>
        <v>4.9393515024435921E-18</v>
      </c>
      <c r="J32" s="40">
        <f t="shared" si="0"/>
        <v>8.020183102064444E-17</v>
      </c>
      <c r="K32" s="40">
        <f t="shared" si="1"/>
        <v>8.020183102064444E-17</v>
      </c>
    </row>
    <row r="33" spans="1:12" x14ac:dyDescent="0.3">
      <c r="A33" t="s">
        <v>33</v>
      </c>
      <c r="B33" s="5">
        <f>+B31+B32</f>
        <v>1.0000000000000002</v>
      </c>
      <c r="C33" s="5">
        <f>+C31+C32</f>
        <v>1.25</v>
      </c>
      <c r="F33" s="5">
        <f>+F31+F32</f>
        <v>6.1586517908452411E-2</v>
      </c>
      <c r="G33" s="5">
        <f>+G31+G32</f>
        <v>7.6983147385565512E-2</v>
      </c>
      <c r="J33" s="40">
        <f t="shared" si="0"/>
        <v>1.0000000000000002</v>
      </c>
      <c r="K33" s="40">
        <f t="shared" si="1"/>
        <v>1.2500000000000002</v>
      </c>
    </row>
    <row r="34" spans="1:12" x14ac:dyDescent="0.3">
      <c r="J34" s="40">
        <f t="shared" si="0"/>
        <v>0</v>
      </c>
      <c r="K34" s="40">
        <f t="shared" si="1"/>
        <v>0</v>
      </c>
    </row>
    <row r="35" spans="1:12" x14ac:dyDescent="0.3">
      <c r="J35" s="40">
        <f t="shared" si="0"/>
        <v>0</v>
      </c>
      <c r="K35" s="40">
        <f t="shared" si="1"/>
        <v>0</v>
      </c>
    </row>
    <row r="36" spans="1:12" x14ac:dyDescent="0.3">
      <c r="A36" t="s">
        <v>49</v>
      </c>
      <c r="B36" s="2">
        <f>+B17^B9</f>
        <v>0.32793989624362918</v>
      </c>
      <c r="C36" s="2">
        <f>+C17^C9</f>
        <v>0.37492142820183716</v>
      </c>
      <c r="F36" s="2">
        <f>+F17^F9</f>
        <v>6.1586517197689969E-2</v>
      </c>
      <c r="G36" s="2">
        <f>+G17^G9</f>
        <v>7.0409563612781959E-2</v>
      </c>
      <c r="J36" s="40">
        <f t="shared" si="0"/>
        <v>0.99999998845912286</v>
      </c>
      <c r="K36" s="40">
        <f t="shared" si="1"/>
        <v>1.1432626166240623</v>
      </c>
    </row>
    <row r="37" spans="1:12" x14ac:dyDescent="0.3">
      <c r="A37" t="s">
        <v>36</v>
      </c>
      <c r="B37" s="2">
        <f>+(B8/(B14*B6))*(1+B14)*B27</f>
        <v>5.4048188108245444E-2</v>
      </c>
      <c r="C37" s="2">
        <f>+(C8/(C14*C6))*(1+C14)*C27</f>
        <v>6.7560235135306804E-2</v>
      </c>
      <c r="D37" s="2">
        <f>+B37+C37</f>
        <v>0.12160842324355225</v>
      </c>
      <c r="F37" s="2">
        <f>+(F8/(F14*F6))*(1+F14)*F27</f>
        <v>3.3286397048478628E-3</v>
      </c>
      <c r="G37" s="2">
        <f>+(G8/(G14*G6))*(1+G14)*G27</f>
        <v>4.1607996310598274E-3</v>
      </c>
      <c r="H37" s="2">
        <f>+F37+G37</f>
        <v>7.4894393359076902E-3</v>
      </c>
      <c r="J37" s="40">
        <f t="shared" si="0"/>
        <v>5.4048188108245451E-2</v>
      </c>
      <c r="K37" s="40">
        <f t="shared" si="1"/>
        <v>6.7560235135306804E-2</v>
      </c>
      <c r="L37" s="2">
        <f>+J37+K37</f>
        <v>0.12160842324355225</v>
      </c>
    </row>
    <row r="38" spans="1:12" x14ac:dyDescent="0.3">
      <c r="A38" t="s">
        <v>38</v>
      </c>
      <c r="B38" s="2">
        <f>+(D2)/(D37-D18)</f>
        <v>227.0240940541226</v>
      </c>
      <c r="C38" s="2">
        <f>+B38</f>
        <v>227.0240940541226</v>
      </c>
      <c r="D38" s="2"/>
      <c r="F38" s="2">
        <f>+(H2)/(H37-H18)</f>
        <v>3686.2628666811643</v>
      </c>
      <c r="G38" s="2">
        <f>+F38</f>
        <v>3686.2628666811643</v>
      </c>
      <c r="H38" s="2"/>
      <c r="J38" s="41">
        <f>+(L2)/(L37-L18)</f>
        <v>227.0240940541226</v>
      </c>
      <c r="K38" s="41">
        <f>+J38</f>
        <v>227.0240940541226</v>
      </c>
      <c r="L38" s="2"/>
    </row>
    <row r="39" spans="1:12" x14ac:dyDescent="0.3">
      <c r="A39" t="s">
        <v>40</v>
      </c>
      <c r="B39" s="5">
        <f>+B2/B38+B18-B37</f>
        <v>0</v>
      </c>
      <c r="C39" s="5">
        <f>+C2/C38+C18-C37</f>
        <v>0</v>
      </c>
      <c r="D39" s="4">
        <f>+B39+C39</f>
        <v>0</v>
      </c>
      <c r="F39" s="5">
        <f>+F2/F38+F18-F37</f>
        <v>0</v>
      </c>
      <c r="G39" s="5">
        <f>+G2/G38+G18-G37</f>
        <v>0</v>
      </c>
      <c r="H39" s="4">
        <f>+F39+G39</f>
        <v>0</v>
      </c>
      <c r="J39" s="40">
        <f t="shared" si="0"/>
        <v>0</v>
      </c>
      <c r="K39" s="40">
        <f t="shared" si="1"/>
        <v>0</v>
      </c>
      <c r="L39" s="4">
        <f>+J39+K39</f>
        <v>0</v>
      </c>
    </row>
    <row r="40" spans="1:12" x14ac:dyDescent="0.3">
      <c r="A40" t="s">
        <v>46</v>
      </c>
      <c r="B40" s="8">
        <f>+B2/B38+B18</f>
        <v>5.4048188108245451E-2</v>
      </c>
      <c r="C40" s="8">
        <f>+C2/C38+C18</f>
        <v>6.7560235135306818E-2</v>
      </c>
      <c r="D40" s="6"/>
      <c r="F40" s="8">
        <f>+F2/F38+F18</f>
        <v>3.3286397048478628E-3</v>
      </c>
      <c r="G40" s="8">
        <f>+G2/G38+G18</f>
        <v>4.1607996310598283E-3</v>
      </c>
      <c r="H40" s="6"/>
      <c r="J40" s="40">
        <f t="shared" si="0"/>
        <v>5.4048188108245451E-2</v>
      </c>
      <c r="K40" s="40">
        <f t="shared" si="1"/>
        <v>6.7560235135306818E-2</v>
      </c>
      <c r="L40" s="6"/>
    </row>
    <row r="41" spans="1:12" x14ac:dyDescent="0.3">
      <c r="C41" s="2"/>
      <c r="G41" s="2"/>
      <c r="K41" s="2"/>
    </row>
    <row r="42" spans="1:12" x14ac:dyDescent="0.3">
      <c r="C42" s="2"/>
      <c r="G42" s="2"/>
      <c r="K42" s="2"/>
    </row>
    <row r="51" spans="1:10" x14ac:dyDescent="0.3">
      <c r="A51" t="s">
        <v>19</v>
      </c>
      <c r="B51" s="2">
        <f>+(1-B9)*B3/(B6+B7+B8)</f>
        <v>0.32000000000000006</v>
      </c>
      <c r="F51" s="2">
        <f>+(1-F9)*F3/(F6+F7+F8)</f>
        <v>0.32000000000000006</v>
      </c>
      <c r="J51" s="2">
        <f>+(1-J9)*J3/(J6+J7+J8)</f>
        <v>0.32000000000000006</v>
      </c>
    </row>
    <row r="52" spans="1:10" x14ac:dyDescent="0.3">
      <c r="A52" t="s">
        <v>20</v>
      </c>
      <c r="B52" s="2">
        <f>+(1-C9)/(C6+C7+C8)</f>
        <v>0.4</v>
      </c>
      <c r="F52" s="2">
        <f>+(1-G9)/(G6+G7+G8)</f>
        <v>0.4</v>
      </c>
      <c r="J52" s="2">
        <f>+(1-K9)/(K6+K7+K8)</f>
        <v>0.4</v>
      </c>
    </row>
    <row r="53" spans="1:10" x14ac:dyDescent="0.3">
      <c r="A53" t="s">
        <v>21</v>
      </c>
      <c r="B53" s="2">
        <f>+(B11-B12)*B3+C11-C12</f>
        <v>1.8000000000000002E-2</v>
      </c>
      <c r="F53" s="2">
        <f>+(F11-F12)*F3+G11-G12</f>
        <v>1.8000000000000002E-2</v>
      </c>
      <c r="J53" s="2">
        <f>+(J11-J12)*J3+K11-K12</f>
        <v>1.8000000000000002E-2</v>
      </c>
    </row>
    <row r="54" spans="1:10" x14ac:dyDescent="0.3">
      <c r="A54" t="s">
        <v>22</v>
      </c>
      <c r="B54" s="2">
        <f>+B7*B51+C7*B52+B53</f>
        <v>0.30600000000000005</v>
      </c>
      <c r="F54" s="2">
        <f>+F7*F51+G7*F52+F53</f>
        <v>0.30600000000000005</v>
      </c>
      <c r="J54" s="2">
        <f>+J7*J51+K7*J52+J53</f>
        <v>0.30600000000000005</v>
      </c>
    </row>
    <row r="55" spans="1:10" x14ac:dyDescent="0.3">
      <c r="A55" t="s">
        <v>23</v>
      </c>
      <c r="B55" s="2">
        <f>+B7*B51-B8*B51+C7*B52-C8*B52+B53-B9*B3-C9</f>
        <v>-0.84599999999999986</v>
      </c>
      <c r="F55" s="2">
        <f>+F7*F51-F8*F51+G7*F52-G8*F52+F53-F9*F3-G9</f>
        <v>-0.84599999999999986</v>
      </c>
      <c r="J55" s="2">
        <f>+J7*J51-J8*J51+K7*J52-K8*J52+J53-J9*J3-K9</f>
        <v>-0.84599999999999986</v>
      </c>
    </row>
    <row r="56" spans="1:10" x14ac:dyDescent="0.3">
      <c r="A56" t="s">
        <v>24</v>
      </c>
      <c r="B56" s="2">
        <f>+B8*B51+C8*B52</f>
        <v>7.2000000000000008E-2</v>
      </c>
      <c r="F56" s="2">
        <f>+F8*F51+G8*F52</f>
        <v>7.2000000000000008E-2</v>
      </c>
      <c r="J56" s="2">
        <f>+J8*J51+K8*J52</f>
        <v>7.2000000000000008E-2</v>
      </c>
    </row>
    <row r="57" spans="1:10" x14ac:dyDescent="0.3">
      <c r="A57" t="s">
        <v>10</v>
      </c>
      <c r="B57" s="2">
        <f>B55/B54</f>
        <v>-2.7647058823529402</v>
      </c>
      <c r="F57" s="2">
        <f>F55/F54</f>
        <v>-2.7647058823529402</v>
      </c>
      <c r="J57" s="2">
        <f>J55/J54</f>
        <v>-2.7647058823529402</v>
      </c>
    </row>
    <row r="58" spans="1:10" x14ac:dyDescent="0.3">
      <c r="A58" t="s">
        <v>11</v>
      </c>
      <c r="B58" s="2">
        <f>-B56/B54</f>
        <v>-0.23529411764705882</v>
      </c>
      <c r="F58" s="2">
        <f>-F56/F54</f>
        <v>-0.23529411764705882</v>
      </c>
      <c r="J58" s="2">
        <f>-J56/J54</f>
        <v>-0.23529411764705882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32" workbookViewId="0">
      <selection activeCell="F47" sqref="F47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37">
        <v>20</v>
      </c>
      <c r="G2" s="6">
        <f>+E2+F2</f>
        <v>30</v>
      </c>
      <c r="H2" s="14">
        <f>+E2</f>
        <v>10</v>
      </c>
      <c r="I2" s="14">
        <f t="shared" ref="I2:J2" si="0">+F2</f>
        <v>20</v>
      </c>
      <c r="J2" s="14">
        <f t="shared" si="0"/>
        <v>30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0.01</v>
      </c>
      <c r="D11" s="6"/>
      <c r="E11" s="16">
        <f>+B11</f>
        <v>0.01</v>
      </c>
      <c r="F11" s="36">
        <v>0.01</v>
      </c>
      <c r="G11" s="6"/>
      <c r="H11" s="16">
        <f t="shared" ref="H11:I12" si="3">+E11</f>
        <v>0.01</v>
      </c>
      <c r="I11" s="26">
        <f t="shared" si="3"/>
        <v>0.01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</v>
      </c>
      <c r="D12" s="6"/>
      <c r="E12" s="16">
        <f>+B12</f>
        <v>0</v>
      </c>
      <c r="F12" s="16">
        <f>+C12</f>
        <v>0</v>
      </c>
      <c r="G12" s="6"/>
      <c r="H12" s="16">
        <f t="shared" si="3"/>
        <v>0</v>
      </c>
      <c r="I12" s="16">
        <f t="shared" si="3"/>
        <v>0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2.8473422829896782</v>
      </c>
      <c r="C14" s="8">
        <f>+B14</f>
        <v>2.8473422829896782</v>
      </c>
      <c r="D14" s="6"/>
      <c r="E14" s="8">
        <f>-E57/2+((E57^2)/4-E58)^0.5</f>
        <v>2.8473422829896782</v>
      </c>
      <c r="F14" s="8">
        <f>+E14</f>
        <v>2.8473422829896782</v>
      </c>
      <c r="G14" s="6"/>
      <c r="H14" s="8">
        <f>-H57/2+((H57^2)/4-H58)^0.5</f>
        <v>2.8473422829896782</v>
      </c>
      <c r="I14" s="8">
        <f>+H14</f>
        <v>2.8473422829896782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0.14595181189175457</v>
      </c>
      <c r="C16" s="8">
        <f>+(C7-C8/C14)*(1-C9)*C15/(C6+C7+C8)</f>
        <v>0.18243976486469321</v>
      </c>
      <c r="D16" s="6"/>
      <c r="E16" s="8">
        <f>+(E7-E8/E14)*(1-E9)*E15/(E6+E7+E8)</f>
        <v>0.14595181189175457</v>
      </c>
      <c r="F16" s="8">
        <f>+(F7-F8/F14)*(1-F9)*F15/(F6+F7+F8)</f>
        <v>0.18243976486469321</v>
      </c>
      <c r="G16" s="6"/>
      <c r="H16" s="8">
        <f>+(H7-H8/H14)*(1-H9)*H15/(H6+H7+H8)</f>
        <v>0.14595181189175457</v>
      </c>
      <c r="I16" s="8">
        <f>+(I7-I8/I14)*(1-I9)*I15/(I6+I7+I8)</f>
        <v>0.18243976486469321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0.15595181189175461</v>
      </c>
      <c r="C17" s="8">
        <f>+C9*C15/(1+C14)</f>
        <v>0.19493976486469325</v>
      </c>
      <c r="D17" s="6"/>
      <c r="E17" s="8">
        <f>+E9*E15/(1+E14)</f>
        <v>0.15595181189175461</v>
      </c>
      <c r="F17" s="8">
        <f>+F9*F15/(1+F14)</f>
        <v>0.19493976486469325</v>
      </c>
      <c r="G17" s="6"/>
      <c r="H17" s="8">
        <f>+H9*H15/(1+H14)</f>
        <v>0.15595181189175461</v>
      </c>
      <c r="I17" s="8">
        <f>+I9*I15/(1+I14)</f>
        <v>0.19493976486469325</v>
      </c>
      <c r="J17" s="6"/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1.2500000000000001E-2</v>
      </c>
      <c r="D18" s="8">
        <f>+B18+C18</f>
        <v>2.2499999999999999E-2</v>
      </c>
      <c r="E18" s="20">
        <f>+E11*E15</f>
        <v>0.01</v>
      </c>
      <c r="F18" s="20">
        <f>+F11*F15</f>
        <v>1.2500000000000001E-2</v>
      </c>
      <c r="G18" s="8">
        <f>+E18+F18</f>
        <v>2.2499999999999999E-2</v>
      </c>
      <c r="H18" s="20">
        <f>+H11*H15</f>
        <v>0.01</v>
      </c>
      <c r="I18" s="20">
        <f>+I11*I15</f>
        <v>1.2500000000000001E-2</v>
      </c>
      <c r="J18" s="8">
        <f>+H18+I18</f>
        <v>2.2499999999999999E-2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0</v>
      </c>
      <c r="D19" s="6"/>
      <c r="E19" s="20">
        <f>+E12*E15</f>
        <v>0</v>
      </c>
      <c r="F19" s="20">
        <f>+F12*F15</f>
        <v>0</v>
      </c>
      <c r="G19" s="6"/>
      <c r="H19" s="20">
        <f>+H12*H15</f>
        <v>0</v>
      </c>
      <c r="I19" s="20">
        <f>+I12*I15</f>
        <v>0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-2.7755575615628914E-17</v>
      </c>
      <c r="C20" s="20">
        <f>+C16+C18-C17-C19</f>
        <v>-2.7755575615628914E-17</v>
      </c>
      <c r="D20" s="10">
        <f>+B20+C20</f>
        <v>-5.5511151231257827E-17</v>
      </c>
      <c r="E20" s="9">
        <f>+E16+E18-E17-E19</f>
        <v>-2.7755575615628914E-17</v>
      </c>
      <c r="F20" s="9">
        <f>+F16+F18-F17-F19</f>
        <v>-2.7755575615628914E-17</v>
      </c>
      <c r="G20" s="10">
        <f>+E20+F20</f>
        <v>-5.5511151231257827E-17</v>
      </c>
      <c r="H20" s="9">
        <f>+H16+H18-H17-H19</f>
        <v>-2.7755575615628914E-17</v>
      </c>
      <c r="I20" s="9">
        <f>+I16+I18-I17-I19</f>
        <v>-2.7755575615628914E-17</v>
      </c>
      <c r="J20" s="10">
        <f>+H20+I20</f>
        <v>-5.5511151231257827E-17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0.56152657717010312</v>
      </c>
      <c r="C23" s="20">
        <f>+(1+C14)*C16</f>
        <v>0.70190822146262888</v>
      </c>
      <c r="D23" s="8"/>
      <c r="E23" s="20">
        <f>+(1+E14)*E16</f>
        <v>0.56152657717010312</v>
      </c>
      <c r="F23" s="20">
        <f>+(1+F14)*F16</f>
        <v>0.70190822146262888</v>
      </c>
      <c r="G23" s="8"/>
      <c r="H23" s="20">
        <f>+(1+H14)*H16</f>
        <v>0.56152657717010312</v>
      </c>
      <c r="I23" s="20">
        <f>+(1+I14)*I16</f>
        <v>0.70190822146262888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3.8473422829896783E-2</v>
      </c>
      <c r="C24" s="20">
        <f>+(1+C14)*(C18-C19)</f>
        <v>4.8091778537370983E-2</v>
      </c>
      <c r="D24" s="8"/>
      <c r="E24" s="20">
        <f>+(1+E14)*(E18-E19)</f>
        <v>3.8473422829896783E-2</v>
      </c>
      <c r="F24" s="20">
        <f>+(1+F14)*(F18-F19)</f>
        <v>4.8091778537370983E-2</v>
      </c>
      <c r="G24" s="8"/>
      <c r="H24" s="20">
        <f>+(1+H14)*(H18-H19)</f>
        <v>3.8473422829896783E-2</v>
      </c>
      <c r="I24" s="20">
        <f>+(1+I14)*(I18-I19)</f>
        <v>4.8091778537370983E-2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0.99999999999999989</v>
      </c>
      <c r="C25" s="20">
        <f>SUM(C22:C24)</f>
        <v>1.2499999999999998</v>
      </c>
      <c r="D25" s="10">
        <f>SUM(B22:C24)-SUM(B15:C15)</f>
        <v>0</v>
      </c>
      <c r="E25" s="20">
        <f>SUM(E22:E24)</f>
        <v>0.99999999999999989</v>
      </c>
      <c r="F25" s="20">
        <f>SUM(F22:F24)</f>
        <v>1.2499999999999998</v>
      </c>
      <c r="G25" s="10">
        <f>SUM(E22:F24)-SUM(E15:F15)</f>
        <v>0</v>
      </c>
      <c r="H25" s="20">
        <f>SUM(H22:H24)</f>
        <v>0.99999999999999989</v>
      </c>
      <c r="I25" s="20">
        <f>SUM(I22:I24)</f>
        <v>1.2499999999999998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+B41-B14*B19</f>
        <v>2.8473422829896781E-2</v>
      </c>
      <c r="C26" s="20">
        <f>+C41-C14*C19</f>
        <v>3.5591778537370979E-2</v>
      </c>
      <c r="D26" s="8"/>
      <c r="E26" s="20">
        <f>+E41-E14*E19</f>
        <v>2.8473422829896781E-2</v>
      </c>
      <c r="F26" s="20">
        <f>+F41-F14*F19</f>
        <v>3.5591778537370979E-2</v>
      </c>
      <c r="G26" s="8"/>
      <c r="H26" s="20">
        <f>+H42-H14*H19</f>
        <v>2.8473422829896781E-2</v>
      </c>
      <c r="I26" s="20">
        <f>+I42-I14*I19</f>
        <v>3.5591778537370979E-2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0.61557476527834865</v>
      </c>
      <c r="C28" s="20">
        <f>+(1+C14)*(C7/C6)*C27</f>
        <v>0.76946845659793572</v>
      </c>
      <c r="D28" s="8"/>
      <c r="E28" s="20">
        <f>+(1+E14)*(E7/E6)*E27</f>
        <v>0.61557476527834865</v>
      </c>
      <c r="F28" s="20">
        <f>+(1+F14)*(F7/F6)*F27</f>
        <v>0.76946845659793572</v>
      </c>
      <c r="G28" s="8"/>
      <c r="H28" s="20">
        <f>+(1+H14)*(H7/H6)*H27</f>
        <v>0.61557476527834865</v>
      </c>
      <c r="I28" s="20">
        <f>+(1+I14)*(I7/I6)*I27</f>
        <v>0.76946845659793572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0.15595181189175461</v>
      </c>
      <c r="C29" s="20">
        <f>+C17</f>
        <v>0.19493976486469325</v>
      </c>
      <c r="D29" s="8"/>
      <c r="E29" s="20">
        <f>+E17</f>
        <v>0.15595181189175461</v>
      </c>
      <c r="F29" s="20">
        <f>+F17</f>
        <v>0.19493976486469325</v>
      </c>
      <c r="G29" s="8"/>
      <c r="H29" s="20">
        <f>+H17</f>
        <v>0.15595181189175461</v>
      </c>
      <c r="I29" s="20">
        <f>+I17</f>
        <v>0.19493976486469325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2.8473422829896781E-2</v>
      </c>
      <c r="C30" s="20">
        <f>+C26</f>
        <v>3.5591778537370979E-2</v>
      </c>
      <c r="D30" s="8"/>
      <c r="E30" s="9">
        <f>+E26</f>
        <v>2.8473422829896781E-2</v>
      </c>
      <c r="F30" s="9">
        <f>+F26</f>
        <v>3.5591778537370979E-2</v>
      </c>
      <c r="G30" s="8"/>
      <c r="H30" s="9">
        <f>+H26</f>
        <v>2.8473422829896781E-2</v>
      </c>
      <c r="I30" s="9">
        <f>+I26</f>
        <v>3.5591778537370979E-2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20">
        <f>SUM(B27:B30)</f>
        <v>1.0000000000000002</v>
      </c>
      <c r="C31" s="20">
        <f>SUM(C27:C30)</f>
        <v>1.25</v>
      </c>
      <c r="D31" s="10">
        <f>+B31+C31-B15-C15</f>
        <v>0</v>
      </c>
      <c r="E31" s="9">
        <f>SUM(E27:E30)</f>
        <v>1.0000000000000002</v>
      </c>
      <c r="F31" s="9">
        <f>SUM(F27:F30)</f>
        <v>1.25</v>
      </c>
      <c r="G31" s="10">
        <f>+E31+F31-E15-F15</f>
        <v>0</v>
      </c>
      <c r="H31" s="9">
        <f>SUM(H27:H30)</f>
        <v>1.0000000000000002</v>
      </c>
      <c r="I31" s="9">
        <f>SUM(I27:I30)</f>
        <v>1.25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5.4048188108245451E-2</v>
      </c>
      <c r="C36" s="8">
        <f>+C2/C38+C18</f>
        <v>6.7560235135306818E-2</v>
      </c>
      <c r="D36" s="6"/>
      <c r="E36" s="8">
        <f>+E2/E38+E18</f>
        <v>4.3036141081184087E-2</v>
      </c>
      <c r="F36" s="8">
        <f>+F2/F38+F18</f>
        <v>7.8572282162368168E-2</v>
      </c>
      <c r="G36" s="6"/>
      <c r="H36" s="8">
        <f>+H2/H38+H18</f>
        <v>4.3036141081184087E-2</v>
      </c>
      <c r="I36" s="8">
        <f>+I2/I38+I18</f>
        <v>7.8572282162368168E-2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5.4048188108245444E-2</v>
      </c>
      <c r="C37" s="8">
        <f>+(C8/(C14*C6))*(1+C14)*C27</f>
        <v>6.7560235135306804E-2</v>
      </c>
      <c r="D37" s="8">
        <f>+B37+C37</f>
        <v>0.12160842324355225</v>
      </c>
      <c r="E37" s="8">
        <f>+(E8/(E14*E6))*(1+E14)*E27</f>
        <v>5.4048188108245444E-2</v>
      </c>
      <c r="F37" s="8">
        <f>+(F8/(F14*F6))*(1+F14)*F27</f>
        <v>6.7560235135306804E-2</v>
      </c>
      <c r="G37" s="8">
        <f>+E37+F37</f>
        <v>0.12160842324355225</v>
      </c>
      <c r="H37" s="8">
        <f>+(H8/(H14*H6))*(1+H14)*H27</f>
        <v>5.4048188108245444E-2</v>
      </c>
      <c r="I37" s="8">
        <f>+(I8/(I14*I6))*(1+I14)*I27</f>
        <v>6.7560235135306804E-2</v>
      </c>
      <c r="J37" s="8">
        <f>+H37+I37</f>
        <v>0.12160842324355225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227.0240940541226</v>
      </c>
      <c r="C38" s="8">
        <f>+B38</f>
        <v>227.0240940541226</v>
      </c>
      <c r="D38" s="8"/>
      <c r="E38" s="8">
        <f>+(G2)/(G37-G18)</f>
        <v>302.69879207216349</v>
      </c>
      <c r="F38" s="8">
        <f>+E38</f>
        <v>302.69879207216349</v>
      </c>
      <c r="G38" s="8"/>
      <c r="H38" s="8">
        <f>+(J2)/(J37-J18)</f>
        <v>302.69879207216349</v>
      </c>
      <c r="I38" s="8">
        <f>+H38</f>
        <v>302.69879207216349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-1.1012047027061357E-2</v>
      </c>
      <c r="F39" s="11">
        <f>+F36-F37</f>
        <v>1.1012047027061364E-2</v>
      </c>
      <c r="G39" s="10">
        <f>+E39+F39</f>
        <v>0</v>
      </c>
      <c r="H39" s="11">
        <f>+H36-H37</f>
        <v>-1.1012047027061357E-2</v>
      </c>
      <c r="I39" s="11">
        <f>+I36-I37</f>
        <v>1.1012047027061364E-2</v>
      </c>
      <c r="J39" s="10">
        <f>+H39+I39</f>
        <v>0</v>
      </c>
      <c r="K39" s="6"/>
      <c r="L39" s="6"/>
      <c r="M39" s="6"/>
      <c r="N39" s="6"/>
      <c r="O39" s="6"/>
    </row>
    <row r="40" spans="1:15" x14ac:dyDescent="0.3">
      <c r="A40" t="s">
        <v>47</v>
      </c>
      <c r="E40" s="8">
        <f>+B39-E39</f>
        <v>1.1012047027061357E-2</v>
      </c>
      <c r="F40" s="8">
        <f>+C39-F39</f>
        <v>-1.1012047027061364E-2</v>
      </c>
      <c r="H40" s="8">
        <f>+B39-H39</f>
        <v>1.1012047027061357E-2</v>
      </c>
      <c r="I40" s="8">
        <f>+C39-I39</f>
        <v>-1.1012047027061364E-2</v>
      </c>
      <c r="K40" s="6"/>
      <c r="L40" s="6"/>
      <c r="M40" s="6"/>
      <c r="N40" s="6"/>
      <c r="O40" s="6"/>
    </row>
    <row r="41" spans="1:15" x14ac:dyDescent="0.3">
      <c r="A41" t="s">
        <v>41</v>
      </c>
      <c r="B41" s="8">
        <f>+B14*B18</f>
        <v>2.8473422829896781E-2</v>
      </c>
      <c r="C41" s="8">
        <f>+C14*C18</f>
        <v>3.5591778537370979E-2</v>
      </c>
      <c r="D41" s="8">
        <f>B41+C41</f>
        <v>6.406520136726776E-2</v>
      </c>
      <c r="E41" s="8">
        <f>+E14*E18</f>
        <v>2.8473422829896781E-2</v>
      </c>
      <c r="F41" s="8">
        <f>+F14*F18</f>
        <v>3.5591778537370979E-2</v>
      </c>
      <c r="G41" s="8">
        <f>E41+F41</f>
        <v>6.406520136726776E-2</v>
      </c>
      <c r="H41" s="17">
        <f>+H14*H18</f>
        <v>2.8473422829896781E-2</v>
      </c>
      <c r="I41" s="17">
        <f>+I14*I18</f>
        <v>3.5591778537370979E-2</v>
      </c>
      <c r="J41" s="8">
        <f>H41+I41</f>
        <v>6.406520136726776E-2</v>
      </c>
      <c r="K41" s="6"/>
      <c r="L41" s="6"/>
      <c r="M41" s="6"/>
      <c r="N41" s="6"/>
      <c r="O41" s="6"/>
    </row>
    <row r="42" spans="1:15" x14ac:dyDescent="0.3">
      <c r="A42" t="s">
        <v>42</v>
      </c>
      <c r="B42" s="8">
        <f>+D41*B15/(B15+C15)</f>
        <v>2.8473422829896781E-2</v>
      </c>
      <c r="C42" s="8">
        <f>+D41*C15/(B15+C15)</f>
        <v>3.5591778537370979E-2</v>
      </c>
      <c r="D42" s="8"/>
      <c r="E42" s="17">
        <f>+G41*E15/(E15+F15)</f>
        <v>2.8473422829896781E-2</v>
      </c>
      <c r="F42" s="17">
        <f>+G41*F15/(E15+F15)</f>
        <v>3.5591778537370979E-2</v>
      </c>
      <c r="G42" s="8"/>
      <c r="H42" s="8">
        <f>+J41*H15/(H15+I15)</f>
        <v>2.8473422829896781E-2</v>
      </c>
      <c r="I42" s="8">
        <f>+J41*I15/(H15+I15)</f>
        <v>3.5591778537370979E-2</v>
      </c>
      <c r="J42" s="8"/>
      <c r="K42" s="6"/>
      <c r="L42" s="6"/>
      <c r="M42" s="6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3.1355067122422586E-2</v>
      </c>
      <c r="F44" s="8">
        <f>+F14*F40</f>
        <v>-3.13550671224226E-2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">
      <c r="A45" t="s">
        <v>33</v>
      </c>
      <c r="B45" s="6"/>
      <c r="C45" s="6"/>
      <c r="D45" s="6"/>
      <c r="E45" s="8">
        <f>+E31+E44</f>
        <v>1.0313550671224228</v>
      </c>
      <c r="F45" s="8">
        <f>+F31+F44</f>
        <v>1.2186449328775775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A47" t="s">
        <v>48</v>
      </c>
      <c r="B47" s="6"/>
      <c r="C47" s="6"/>
      <c r="D47" s="6"/>
      <c r="E47" s="8">
        <f>(F2/F38-C2/C38)*E14</f>
        <v>3.1355067122422586E-2</v>
      </c>
      <c r="F47" s="8">
        <f>-E47</f>
        <v>-3.1355067122422586E-2</v>
      </c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1.8000000000000002E-2</v>
      </c>
      <c r="C53" s="6"/>
      <c r="D53" s="6"/>
      <c r="E53" s="8">
        <f>+(E11-E12)*E3+F11-F12</f>
        <v>1.8000000000000002E-2</v>
      </c>
      <c r="F53" s="6"/>
      <c r="G53" s="6"/>
      <c r="H53" s="8">
        <f>+(H11-H12)*H3+I11-I12</f>
        <v>1.8000000000000002E-2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0.30600000000000005</v>
      </c>
      <c r="C54" s="6"/>
      <c r="D54" s="6"/>
      <c r="E54" s="8">
        <f>+E7*E51+F7*E52+E53</f>
        <v>0.30600000000000005</v>
      </c>
      <c r="F54" s="6"/>
      <c r="G54" s="6"/>
      <c r="H54" s="8">
        <f>+H7*H51+I7*H52+H53</f>
        <v>0.30600000000000005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-0.84599999999999986</v>
      </c>
      <c r="C55" s="6"/>
      <c r="D55" s="6"/>
      <c r="E55" s="8">
        <f>+E7*E51-E8*E51+F7*E52-F8*E52+E53-E9*E3-F9</f>
        <v>-0.84599999999999986</v>
      </c>
      <c r="F55" s="6"/>
      <c r="G55" s="6"/>
      <c r="H55" s="8">
        <f>+H7*H51-H8*H51+I7*H52-I8*H52+H53-H9*H3-I9</f>
        <v>-0.84599999999999986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-2.7647058823529402</v>
      </c>
      <c r="C57" s="6"/>
      <c r="D57" s="6"/>
      <c r="E57" s="8">
        <f>E55/E54</f>
        <v>-2.7647058823529402</v>
      </c>
      <c r="F57" s="6"/>
      <c r="G57" s="6"/>
      <c r="H57" s="8">
        <f>H55/H54</f>
        <v>-2.7647058823529402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-0.23529411764705882</v>
      </c>
      <c r="C58" s="6"/>
      <c r="D58" s="6"/>
      <c r="E58" s="8">
        <f>-E56/E54</f>
        <v>-0.23529411764705882</v>
      </c>
      <c r="F58" s="6"/>
      <c r="G58" s="6"/>
      <c r="H58" s="8">
        <f>-H56/H54</f>
        <v>-0.23529411764705882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E40" sqref="E40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E9" si="1">+B7</f>
        <v>0.4</v>
      </c>
      <c r="F7" s="16">
        <f t="shared" ref="F7:F9" si="2">+C7</f>
        <v>0.4</v>
      </c>
      <c r="G7" s="6"/>
      <c r="H7" s="16">
        <f t="shared" ref="H7:H9" si="3">+E7</f>
        <v>0.4</v>
      </c>
      <c r="I7" s="16">
        <f t="shared" ref="I7:I9" si="4">+F7</f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2"/>
        <v>0.1</v>
      </c>
      <c r="G8" s="6"/>
      <c r="H8" s="16">
        <f t="shared" si="3"/>
        <v>0.1</v>
      </c>
      <c r="I8" s="16">
        <f t="shared" si="4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2"/>
        <v>0.6</v>
      </c>
      <c r="G9" s="6"/>
      <c r="H9" s="16">
        <f t="shared" si="3"/>
        <v>0.6</v>
      </c>
      <c r="I9" s="16">
        <f t="shared" si="4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0.01</v>
      </c>
      <c r="D11" s="6"/>
      <c r="E11" s="16">
        <f>+B11</f>
        <v>0.01</v>
      </c>
      <c r="F11" s="25">
        <v>0.05</v>
      </c>
      <c r="G11" s="6"/>
      <c r="H11" s="16">
        <f t="shared" ref="H11:H12" si="5">+E11</f>
        <v>0.01</v>
      </c>
      <c r="I11" s="26">
        <f t="shared" ref="I11:I12" si="6">+F11</f>
        <v>0.05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</v>
      </c>
      <c r="D12" s="6"/>
      <c r="E12" s="16">
        <f>+B12</f>
        <v>0</v>
      </c>
      <c r="F12" s="23">
        <v>0.01</v>
      </c>
      <c r="G12" s="6"/>
      <c r="H12" s="16">
        <f t="shared" si="5"/>
        <v>0</v>
      </c>
      <c r="I12" s="16">
        <f t="shared" si="6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2.8473422829896782</v>
      </c>
      <c r="C14" s="8">
        <f>+B14</f>
        <v>2.8473422829896782</v>
      </c>
      <c r="D14" s="6"/>
      <c r="E14" s="8">
        <f>-E57/2+((E57^2)/4-E58)^0.5</f>
        <v>2.5138146713328746</v>
      </c>
      <c r="F14" s="8">
        <f>+E14</f>
        <v>2.5138146713328746</v>
      </c>
      <c r="G14" s="6"/>
      <c r="H14" s="8">
        <f>-H57/2+((H57^2)/4-H58)^0.5</f>
        <v>2.5138146713328746</v>
      </c>
      <c r="I14" s="8">
        <f>+H14</f>
        <v>2.5138146713328746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0.14595181189175457</v>
      </c>
      <c r="C16" s="8">
        <f>+(C7-C8/C14)*(1-C9)*C15/(C6+C7+C8)</f>
        <v>0.18243976486469321</v>
      </c>
      <c r="D16" s="6"/>
      <c r="E16" s="8">
        <f>+(E7-E8/E14)*(1-E9)*E15/(E6+E7+E8)</f>
        <v>0.14408792801786333</v>
      </c>
      <c r="F16" s="8">
        <f>+(F7-F8/F14)*(1-F9)*F15/(F6+F7+F8)</f>
        <v>0.18010991002232915</v>
      </c>
      <c r="G16" s="6"/>
      <c r="H16" s="8">
        <f>+(H7-H8/H14)*(1-H9)*H15/(H6+H7+H8)</f>
        <v>0.14408792801786333</v>
      </c>
      <c r="I16" s="8">
        <f>+(I7-I8/I14)*(1-I9)*I15/(I6+I7+I8)</f>
        <v>0.18010991002232915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0.15595181189175461</v>
      </c>
      <c r="C17" s="8">
        <f>+C9*C15/(1+C14)</f>
        <v>0.19493976486469325</v>
      </c>
      <c r="D17" s="8">
        <f>+B17+C17</f>
        <v>0.35089157675644789</v>
      </c>
      <c r="E17" s="8">
        <f>+E9*E15/(1+E14)</f>
        <v>0.17075459468453</v>
      </c>
      <c r="F17" s="8">
        <f>+F9*F15/(1+F14)</f>
        <v>0.2134432433556625</v>
      </c>
      <c r="G17" s="8">
        <f>+E17+F17</f>
        <v>0.38419783804019247</v>
      </c>
      <c r="H17" s="8">
        <f>+H9*H15/(1+H14)</f>
        <v>0.17075459468453</v>
      </c>
      <c r="I17" s="8">
        <f>+I9*I15/(1+I14)</f>
        <v>0.2134432433556625</v>
      </c>
      <c r="J17" s="8">
        <f>+H17+I17</f>
        <v>0.38419783804019247</v>
      </c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1.2500000000000001E-2</v>
      </c>
      <c r="D18" s="8">
        <f>+B18+C18</f>
        <v>2.2499999999999999E-2</v>
      </c>
      <c r="E18" s="20">
        <f>+E11*E15</f>
        <v>0.01</v>
      </c>
      <c r="F18" s="20">
        <f>+F11*F15</f>
        <v>6.25E-2</v>
      </c>
      <c r="G18" s="8">
        <f>+E18+F18</f>
        <v>7.2499999999999995E-2</v>
      </c>
      <c r="H18" s="20">
        <f>+H11*H15</f>
        <v>0.01</v>
      </c>
      <c r="I18" s="20">
        <f>+I11*I15</f>
        <v>6.25E-2</v>
      </c>
      <c r="J18" s="8">
        <f>+H18+I18</f>
        <v>7.2499999999999995E-2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0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-2.7755575615628914E-17</v>
      </c>
      <c r="C20" s="20">
        <f>+C16+C18-C17-C19</f>
        <v>-2.7755575615628914E-17</v>
      </c>
      <c r="D20" s="10">
        <f>+B20+C20</f>
        <v>-5.5511151231257827E-17</v>
      </c>
      <c r="E20" s="9">
        <f>+E16+E18-E17-E19</f>
        <v>-1.6666666666666663E-2</v>
      </c>
      <c r="F20" s="9">
        <f>+F16+F18-F17-F19</f>
        <v>1.6666666666666646E-2</v>
      </c>
      <c r="G20" s="10">
        <f>+E20+F20</f>
        <v>0</v>
      </c>
      <c r="H20" s="9">
        <f>+H16+H18-H17-H19</f>
        <v>-1.6666666666666663E-2</v>
      </c>
      <c r="I20" s="9">
        <f>+I16+I18-I17-I19</f>
        <v>1.6666666666666646E-2</v>
      </c>
      <c r="J20" s="10">
        <f>+H20+I20</f>
        <v>0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0.56152657717010312</v>
      </c>
      <c r="C23" s="20">
        <f>+(1+C14)*C16</f>
        <v>0.70190822146262888</v>
      </c>
      <c r="D23" s="8"/>
      <c r="E23" s="20">
        <f>+(1+E14)*E16</f>
        <v>0.50629827543112327</v>
      </c>
      <c r="F23" s="20">
        <f>+(1+F14)*F16</f>
        <v>0.63287284428890411</v>
      </c>
      <c r="G23" s="8"/>
      <c r="H23" s="20">
        <f>+(1+H14)*H16</f>
        <v>0.50629827543112327</v>
      </c>
      <c r="I23" s="20">
        <f>+(1+I14)*I16</f>
        <v>0.63287284428890411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3.8473422829896783E-2</v>
      </c>
      <c r="C24" s="20">
        <f>+(1+C14)*(C18-C19)</f>
        <v>4.8091778537370983E-2</v>
      </c>
      <c r="D24" s="8"/>
      <c r="E24" s="20">
        <f>+(1+E14)*(E18-E19)</f>
        <v>3.5138146713328745E-2</v>
      </c>
      <c r="F24" s="20">
        <f>+(1+F14)*(F18-F19)</f>
        <v>0.17569073356664375</v>
      </c>
      <c r="G24" s="8"/>
      <c r="H24" s="20">
        <f>+(1+H14)*(H18-H19)</f>
        <v>3.5138146713328745E-2</v>
      </c>
      <c r="I24" s="20">
        <f>+(1+I14)*(I18-I19)</f>
        <v>0.17569073356664375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0.99999999999999989</v>
      </c>
      <c r="C25" s="20">
        <f>SUM(C22:C24)</f>
        <v>1.2499999999999998</v>
      </c>
      <c r="D25" s="10">
        <f>SUM(B22:C24)-SUM(B15:C15)</f>
        <v>0</v>
      </c>
      <c r="E25" s="20">
        <f>SUM(E22:E24)</f>
        <v>0.941436422144452</v>
      </c>
      <c r="F25" s="20">
        <f>SUM(F22:F24)</f>
        <v>1.3085635778555478</v>
      </c>
      <c r="G25" s="10">
        <f>SUM(E22:F24)-SUM(E15:F15)</f>
        <v>0</v>
      </c>
      <c r="H25" s="20">
        <f>SUM(H22:H24)</f>
        <v>0.941436422144452</v>
      </c>
      <c r="I25" s="20">
        <f>SUM(I22:I24)</f>
        <v>1.3085635778555478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+B41-B14*B19</f>
        <v>2.8473422829896781E-2</v>
      </c>
      <c r="C26" s="20">
        <f>+C41-C14*C19</f>
        <v>3.5591778537370979E-2</v>
      </c>
      <c r="D26" s="8"/>
      <c r="E26" s="20">
        <f>+E41-E14*E19</f>
        <v>2.5138146713328747E-2</v>
      </c>
      <c r="F26" s="20">
        <f>+F41-F14*F19</f>
        <v>0.12569073356664373</v>
      </c>
      <c r="G26" s="8"/>
      <c r="H26" s="20">
        <f>+H42-H14*H19</f>
        <v>8.1000694965170414E-2</v>
      </c>
      <c r="I26" s="20">
        <f>+I42-I14*I19</f>
        <v>6.9828185314802074E-2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0.61557476527834865</v>
      </c>
      <c r="C28" s="20">
        <f>+(1+C14)*(C7/C6)*C27</f>
        <v>0.76946845659793572</v>
      </c>
      <c r="D28" s="8"/>
      <c r="E28" s="20">
        <f>+(1+E14)*(E7/E6)*E27</f>
        <v>0.56221034741326004</v>
      </c>
      <c r="F28" s="20">
        <f>+(1+F14)*(F7/F6)*F27</f>
        <v>0.70276293426657499</v>
      </c>
      <c r="G28" s="8"/>
      <c r="H28" s="20">
        <f>+(1+H14)*(H7/H6)*H27</f>
        <v>0.56221034741326004</v>
      </c>
      <c r="I28" s="20">
        <f>+(1+I14)*(I7/I6)*I27</f>
        <v>0.70276293426657499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0.15595181189175461</v>
      </c>
      <c r="C29" s="20">
        <f>+C17</f>
        <v>0.19493976486469325</v>
      </c>
      <c r="D29" s="8"/>
      <c r="E29" s="20">
        <f>+E17</f>
        <v>0.17075459468453</v>
      </c>
      <c r="F29" s="20">
        <f>+F17</f>
        <v>0.2134432433556625</v>
      </c>
      <c r="G29" s="8"/>
      <c r="H29" s="20">
        <f>+H17</f>
        <v>0.17075459468453</v>
      </c>
      <c r="I29" s="20">
        <f>+I17</f>
        <v>0.2134432433556625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2.8473422829896781E-2</v>
      </c>
      <c r="C30" s="20">
        <f>+C26</f>
        <v>3.5591778537370979E-2</v>
      </c>
      <c r="D30" s="8"/>
      <c r="E30" s="9">
        <f>+E26</f>
        <v>2.5138146713328747E-2</v>
      </c>
      <c r="F30" s="9">
        <f>+F26</f>
        <v>0.12569073356664373</v>
      </c>
      <c r="G30" s="8"/>
      <c r="H30" s="9">
        <f>+H26</f>
        <v>8.1000694965170414E-2</v>
      </c>
      <c r="I30" s="9">
        <f>+I26</f>
        <v>6.9828185314802074E-2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20">
        <f>SUM(B27:B30)</f>
        <v>1.0000000000000002</v>
      </c>
      <c r="C31" s="20">
        <f>SUM(C27:C30)</f>
        <v>1.25</v>
      </c>
      <c r="D31" s="10">
        <f>+B31+C31-B15-C15</f>
        <v>0</v>
      </c>
      <c r="E31" s="9">
        <f>SUM(E27:E30)</f>
        <v>0.95810308881111872</v>
      </c>
      <c r="F31" s="9">
        <f>SUM(F27:F30)</f>
        <v>1.2918969111888812</v>
      </c>
      <c r="G31" s="10">
        <f>+E31+F31-E15-F15</f>
        <v>0</v>
      </c>
      <c r="H31" s="9">
        <f>SUM(H27:H30)</f>
        <v>1.0139656370629604</v>
      </c>
      <c r="I31" s="9">
        <f>SUM(I27:I30)</f>
        <v>1.2360343629370396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5.4048188108245451E-2</v>
      </c>
      <c r="C36" s="8">
        <f>+C2/C38+C18</f>
        <v>6.7560235135306818E-2</v>
      </c>
      <c r="D36" s="6"/>
      <c r="E36" s="8">
        <f>+E2/E38+E18</f>
        <v>3.3689849759914486E-2</v>
      </c>
      <c r="F36" s="8">
        <f>+F2/F38+F18</f>
        <v>9.2112312199893104E-2</v>
      </c>
      <c r="G36" s="6"/>
      <c r="H36" s="8">
        <f>+H2/H38+H18</f>
        <v>3.3689849759914486E-2</v>
      </c>
      <c r="I36" s="8">
        <f>+I2/I38+I18</f>
        <v>9.2112312199893104E-2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5.4048188108245444E-2</v>
      </c>
      <c r="C37" s="8">
        <f>+(C8/(C14*C6))*(1+C14)*C27</f>
        <v>6.7560235135306804E-2</v>
      </c>
      <c r="D37" s="8">
        <f>+B37+C37</f>
        <v>0.12160842324355225</v>
      </c>
      <c r="E37" s="8">
        <f>+(E8/(E14*E6))*(1+E14)*E27</f>
        <v>5.5912071982136706E-2</v>
      </c>
      <c r="F37" s="8">
        <f>+(F8/(F14*F6))*(1+F14)*F27</f>
        <v>6.9890089977670877E-2</v>
      </c>
      <c r="G37" s="8">
        <f>+E37+F37</f>
        <v>0.12580216195980759</v>
      </c>
      <c r="H37" s="8">
        <f>+(H8/(H14*H6))*(1+H14)*H27</f>
        <v>5.5912071982136706E-2</v>
      </c>
      <c r="I37" s="8">
        <f>+(I8/(I14*I6))*(1+I14)*I27</f>
        <v>6.9890089977670877E-2</v>
      </c>
      <c r="J37" s="8">
        <f>+H37+I37</f>
        <v>0.12580216195980759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227.0240940541226</v>
      </c>
      <c r="C38" s="8">
        <f>+B38</f>
        <v>227.0240940541226</v>
      </c>
      <c r="D38" s="8"/>
      <c r="E38" s="8">
        <f>+(G2)/(G37-G18)</f>
        <v>422.12171463075151</v>
      </c>
      <c r="F38" s="8">
        <f>+E38</f>
        <v>422.12171463075151</v>
      </c>
      <c r="G38" s="8"/>
      <c r="H38" s="8">
        <f>+(J2)/(J37-J18)</f>
        <v>422.12171463075151</v>
      </c>
      <c r="I38" s="8">
        <f>+H38</f>
        <v>422.12171463075151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-2.222222222222222E-2</v>
      </c>
      <c r="F39" s="11">
        <f>+F36-F37</f>
        <v>2.2222222222222227E-2</v>
      </c>
      <c r="G39" s="10">
        <f>+E39+F39</f>
        <v>0</v>
      </c>
      <c r="H39" s="11">
        <f>+H36-H37</f>
        <v>-2.222222222222222E-2</v>
      </c>
      <c r="I39" s="11">
        <f>+I36-I37</f>
        <v>2.2222222222222227E-2</v>
      </c>
      <c r="J39" s="10">
        <f>+H39+I39</f>
        <v>0</v>
      </c>
      <c r="K39" s="6"/>
      <c r="L39" s="6"/>
      <c r="M39" s="6"/>
      <c r="N39" s="6"/>
      <c r="O39" s="6"/>
    </row>
    <row r="40" spans="1:15" x14ac:dyDescent="0.3">
      <c r="A40" t="s">
        <v>47</v>
      </c>
      <c r="E40" s="8">
        <f>+B39-E39</f>
        <v>2.222222222222222E-2</v>
      </c>
      <c r="F40" s="8">
        <f>+C39-F39</f>
        <v>-2.2222222222222227E-2</v>
      </c>
      <c r="H40" s="8">
        <f>+B39-H39</f>
        <v>2.222222222222222E-2</v>
      </c>
      <c r="I40" s="8">
        <f>+C39-I39</f>
        <v>-2.2222222222222227E-2</v>
      </c>
      <c r="K40" s="6"/>
      <c r="L40" s="6"/>
      <c r="M40" s="6"/>
      <c r="N40" s="6"/>
      <c r="O40" s="6"/>
    </row>
    <row r="41" spans="1:15" x14ac:dyDescent="0.3">
      <c r="A41" t="s">
        <v>41</v>
      </c>
      <c r="B41" s="8">
        <f>+B14*B18</f>
        <v>2.8473422829896781E-2</v>
      </c>
      <c r="C41" s="8">
        <f>+C14*C18</f>
        <v>3.5591778537370979E-2</v>
      </c>
      <c r="D41" s="8">
        <f>B41+C41</f>
        <v>6.406520136726776E-2</v>
      </c>
      <c r="E41" s="8">
        <f>+E14*E18</f>
        <v>2.5138146713328747E-2</v>
      </c>
      <c r="F41" s="8">
        <f>+F14*F18</f>
        <v>0.15711341695830466</v>
      </c>
      <c r="G41" s="8">
        <f>E41+F41</f>
        <v>0.18225156367163342</v>
      </c>
      <c r="H41" s="17">
        <f>+H14*H18</f>
        <v>2.5138146713328747E-2</v>
      </c>
      <c r="I41" s="17">
        <f>+I14*I18</f>
        <v>0.15711341695830466</v>
      </c>
      <c r="J41" s="8">
        <f>H41+I41</f>
        <v>0.18225156367163342</v>
      </c>
      <c r="K41" s="6"/>
      <c r="L41" s="6"/>
      <c r="M41" s="6"/>
      <c r="N41" s="6"/>
      <c r="O41" s="6"/>
    </row>
    <row r="42" spans="1:15" x14ac:dyDescent="0.3">
      <c r="A42" t="s">
        <v>42</v>
      </c>
      <c r="B42" s="8">
        <f>+D41*B15/(B15+C15)</f>
        <v>2.8473422829896781E-2</v>
      </c>
      <c r="C42" s="8">
        <f>+D41*C15/(B15+C15)</f>
        <v>3.5591778537370979E-2</v>
      </c>
      <c r="D42" s="8"/>
      <c r="E42" s="17">
        <f>+G41*E15/(E15+F15)</f>
        <v>8.1000694965170414E-2</v>
      </c>
      <c r="F42" s="17">
        <f>+G41*F15/(E15+F15)</f>
        <v>0.10125086870646301</v>
      </c>
      <c r="G42" s="8"/>
      <c r="H42" s="8">
        <f>+J41*H15/(H15+I15)</f>
        <v>8.1000694965170414E-2</v>
      </c>
      <c r="I42" s="8">
        <f>+J41*I15/(H15+I15)</f>
        <v>0.10125086870646301</v>
      </c>
      <c r="J42" s="8"/>
      <c r="K42" s="6"/>
      <c r="L42" s="6"/>
      <c r="M42" s="6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5.586254825184165E-2</v>
      </c>
      <c r="F44" s="8">
        <f>+F14*F40</f>
        <v>-5.586254825184167E-2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">
      <c r="A45" t="s">
        <v>33</v>
      </c>
      <c r="B45" s="6"/>
      <c r="C45" s="6"/>
      <c r="D45" s="6"/>
      <c r="E45" s="8">
        <f>+E31+E44</f>
        <v>1.0139656370629604</v>
      </c>
      <c r="F45" s="8">
        <f>+F31+F44</f>
        <v>1.2360343629370396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1.8000000000000002E-2</v>
      </c>
      <c r="C53" s="6"/>
      <c r="D53" s="6"/>
      <c r="E53" s="8">
        <f>+(E11-E12)*E3+F11-F12</f>
        <v>4.8000000000000001E-2</v>
      </c>
      <c r="F53" s="6"/>
      <c r="G53" s="6"/>
      <c r="H53" s="8">
        <f>+(H11-H12)*H3+I11-I12</f>
        <v>4.8000000000000001E-2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0.30600000000000005</v>
      </c>
      <c r="C54" s="6"/>
      <c r="D54" s="6"/>
      <c r="E54" s="8">
        <f>+E7*E51+F7*E52+E53</f>
        <v>0.33600000000000002</v>
      </c>
      <c r="F54" s="6"/>
      <c r="G54" s="6"/>
      <c r="H54" s="8">
        <f>+H7*H51+I7*H52+H53</f>
        <v>0.33600000000000002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-0.84599999999999986</v>
      </c>
      <c r="C55" s="6"/>
      <c r="D55" s="6"/>
      <c r="E55" s="8">
        <f>+E7*E51-E8*E51+F7*E52-F8*E52+E53-E9*E3-F9</f>
        <v>-0.81599999999999984</v>
      </c>
      <c r="F55" s="6"/>
      <c r="G55" s="6"/>
      <c r="H55" s="8">
        <f>+H7*H51-H8*H51+I7*H52-I8*H52+H53-H9*H3-I9</f>
        <v>-0.81599999999999984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-2.7647058823529402</v>
      </c>
      <c r="C57" s="6"/>
      <c r="D57" s="6"/>
      <c r="E57" s="8">
        <f>E55/E54</f>
        <v>-2.4285714285714279</v>
      </c>
      <c r="F57" s="6"/>
      <c r="G57" s="6"/>
      <c r="H57" s="8">
        <f>H55/H54</f>
        <v>-2.4285714285714279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-0.23529411764705882</v>
      </c>
      <c r="C58" s="6"/>
      <c r="D58" s="6"/>
      <c r="E58" s="8">
        <f>-E56/E54</f>
        <v>-0.2142857142857143</v>
      </c>
      <c r="F58" s="6"/>
      <c r="G58" s="6"/>
      <c r="H58" s="8">
        <f>-H56/H54</f>
        <v>-0.2142857142857143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M27" sqref="M27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0.01</v>
      </c>
      <c r="D11" s="6"/>
      <c r="E11" s="16">
        <f>+B11</f>
        <v>0.01</v>
      </c>
      <c r="F11" s="27">
        <v>0.01</v>
      </c>
      <c r="G11" s="46"/>
      <c r="H11" s="27">
        <f t="shared" ref="H11:I12" si="3">+E11</f>
        <v>0.01</v>
      </c>
      <c r="I11" s="27">
        <f t="shared" si="3"/>
        <v>0.01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</v>
      </c>
      <c r="D12" s="6"/>
      <c r="E12" s="16">
        <f>+B12</f>
        <v>0</v>
      </c>
      <c r="F12" s="24">
        <v>0.01</v>
      </c>
      <c r="G12" s="6"/>
      <c r="H12" s="16">
        <f t="shared" si="3"/>
        <v>0</v>
      </c>
      <c r="I12" s="24">
        <f t="shared" si="3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2.8473422829896782</v>
      </c>
      <c r="C14" s="8">
        <f>+B14</f>
        <v>2.8473422829896782</v>
      </c>
      <c r="D14" s="6"/>
      <c r="E14" s="8">
        <f>-E57/2+((E57^2)/4-E58)^0.5</f>
        <v>2.9736903361633535</v>
      </c>
      <c r="F14" s="8">
        <f>+E14</f>
        <v>2.9736903361633535</v>
      </c>
      <c r="G14" s="6"/>
      <c r="H14" s="8">
        <f>-H57/2+((H57^2)/4-H58)^0.5</f>
        <v>2.9736903361633535</v>
      </c>
      <c r="I14" s="8">
        <f>+H14</f>
        <v>2.9736903361633535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0.14595181189175457</v>
      </c>
      <c r="C16" s="8">
        <f>+(C7-C8/C14)*(1-C9)*C15/(C6+C7+C8)</f>
        <v>0.18243976486469321</v>
      </c>
      <c r="D16" s="6"/>
      <c r="E16" s="8">
        <f>+(E7-E8/E14)*(1-E9)*E15/(E6+E7+E8)</f>
        <v>0.14654870027535957</v>
      </c>
      <c r="F16" s="8">
        <f>+(F7-F8/F14)*(1-F9)*F15/(F6+F7+F8)</f>
        <v>0.18318587534419947</v>
      </c>
      <c r="G16" s="6"/>
      <c r="H16" s="8">
        <f>+(H7-H8/H14)*(1-H9)*H15/(H6+H7+H8)</f>
        <v>0.14654870027535957</v>
      </c>
      <c r="I16" s="8">
        <f>+(I7-I8/I14)*(1-I9)*I15/(I6+I7+I8)</f>
        <v>0.18318587534419947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0.15595181189175461</v>
      </c>
      <c r="C17" s="8">
        <f>+C9*C15/(1+C14)</f>
        <v>0.19493976486469325</v>
      </c>
      <c r="D17" s="8">
        <f>+B17+C17</f>
        <v>0.35089157675644789</v>
      </c>
      <c r="E17" s="8">
        <f>+E9*E15/(1+E14)</f>
        <v>0.15099314471980405</v>
      </c>
      <c r="F17" s="8">
        <f>+F9*F15/(1+F14)</f>
        <v>0.18874143089975504</v>
      </c>
      <c r="G17" s="8">
        <f>+E17+F17</f>
        <v>0.33973457561955911</v>
      </c>
      <c r="H17" s="8">
        <f>+H9*H15/(1+H14)</f>
        <v>0.15099314471980405</v>
      </c>
      <c r="I17" s="8">
        <f>+I9*I15/(1+I14)</f>
        <v>0.18874143089975504</v>
      </c>
      <c r="J17" s="8">
        <f>+H17+I17</f>
        <v>0.33973457561955911</v>
      </c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1.2500000000000001E-2</v>
      </c>
      <c r="D18" s="8">
        <f>+B18+C18</f>
        <v>2.2499999999999999E-2</v>
      </c>
      <c r="E18" s="20">
        <f>+E11*E15</f>
        <v>0.01</v>
      </c>
      <c r="F18" s="20">
        <f>+F11*F15</f>
        <v>1.2500000000000001E-2</v>
      </c>
      <c r="G18" s="8">
        <f>+E18+F18</f>
        <v>2.2499999999999999E-2</v>
      </c>
      <c r="H18" s="20">
        <f>+H11*H15</f>
        <v>0.01</v>
      </c>
      <c r="I18" s="20">
        <f>+I11*I15</f>
        <v>1.2500000000000001E-2</v>
      </c>
      <c r="J18" s="8">
        <f>+H18+I18</f>
        <v>2.2499999999999999E-2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0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-2.7755575615628914E-17</v>
      </c>
      <c r="C20" s="20">
        <f>+C16+C18-C17-C19</f>
        <v>-2.7755575615628914E-17</v>
      </c>
      <c r="D20" s="10">
        <f>+B20+C20</f>
        <v>-5.5511151231257827E-17</v>
      </c>
      <c r="E20" s="9">
        <f>+E16+E18-E17-E19</f>
        <v>5.5555555555555358E-3</v>
      </c>
      <c r="F20" s="9">
        <f>+F16+F18-F17-F19</f>
        <v>-5.5555555555555532E-3</v>
      </c>
      <c r="G20" s="10">
        <f>+E20+F20</f>
        <v>-1.7347234759768071E-17</v>
      </c>
      <c r="H20" s="9">
        <f>+H16+H18-H17-H19</f>
        <v>5.5555555555555358E-3</v>
      </c>
      <c r="I20" s="9">
        <f>+I16+I18-I17-I19</f>
        <v>-5.5555555555555532E-3</v>
      </c>
      <c r="J20" s="10">
        <f>+H20+I20</f>
        <v>-1.7347234759768071E-17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0.56152657717010312</v>
      </c>
      <c r="C23" s="20">
        <f>+(1+C14)*C16</f>
        <v>0.70190822146262888</v>
      </c>
      <c r="D23" s="8"/>
      <c r="E23" s="20">
        <f>+(1+E14)*E16</f>
        <v>0.58233915406149617</v>
      </c>
      <c r="F23" s="20">
        <f>+(1+F14)*F16</f>
        <v>0.72792394257687021</v>
      </c>
      <c r="G23" s="8"/>
      <c r="H23" s="20">
        <f>+(1+H14)*H16</f>
        <v>0.58233915406149617</v>
      </c>
      <c r="I23" s="20">
        <f>+(1+I14)*I16</f>
        <v>0.72792394257687021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3.8473422829896783E-2</v>
      </c>
      <c r="C24" s="20">
        <f>+(1+C14)*(C18-C19)</f>
        <v>4.8091778537370983E-2</v>
      </c>
      <c r="D24" s="8"/>
      <c r="E24" s="20">
        <f>+(1+E14)*(E18-E19)</f>
        <v>3.973690336163354E-2</v>
      </c>
      <c r="F24" s="20">
        <f>+(1+F14)*(F18-F19)</f>
        <v>0</v>
      </c>
      <c r="G24" s="8"/>
      <c r="H24" s="20">
        <f>+(1+H14)*(H18-H19)</f>
        <v>3.973690336163354E-2</v>
      </c>
      <c r="I24" s="20">
        <f>+(1+I14)*(I18-I19)</f>
        <v>0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0.99999999999999989</v>
      </c>
      <c r="C25" s="20">
        <f>SUM(C22:C24)</f>
        <v>1.2499999999999998</v>
      </c>
      <c r="D25" s="10">
        <f>SUM(B22:C24)-SUM(B15:C15)</f>
        <v>0</v>
      </c>
      <c r="E25" s="20">
        <f>SUM(E22:E24)</f>
        <v>1.0220760574231298</v>
      </c>
      <c r="F25" s="20">
        <f>SUM(F22:F24)</f>
        <v>1.2279239425768702</v>
      </c>
      <c r="G25" s="10">
        <f>SUM(E22:F24)-SUM(E15:F15)</f>
        <v>0</v>
      </c>
      <c r="H25" s="20">
        <f>SUM(H22:H24)</f>
        <v>1.0220760574231298</v>
      </c>
      <c r="I25" s="20">
        <f>SUM(I22:I24)</f>
        <v>1.2279239425768702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+B41-B14*B19</f>
        <v>2.8473422829896781E-2</v>
      </c>
      <c r="C26" s="20">
        <f>+C41-C14*C19</f>
        <v>3.5591778537370979E-2</v>
      </c>
      <c r="D26" s="8"/>
      <c r="E26" s="20">
        <f>+E41-E14*E19</f>
        <v>2.9736903361633538E-2</v>
      </c>
      <c r="F26" s="20">
        <f>+F41-F14*F19</f>
        <v>0</v>
      </c>
      <c r="G26" s="8"/>
      <c r="H26" s="20">
        <f>+H42-H14*H19</f>
        <v>2.9736903361633538E-2</v>
      </c>
      <c r="I26" s="20">
        <f>+I42-I14*I19</f>
        <v>0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0.61557476527834865</v>
      </c>
      <c r="C28" s="20">
        <f>+(1+C14)*(C7/C6)*C27</f>
        <v>0.76946845659793572</v>
      </c>
      <c r="D28" s="8"/>
      <c r="E28" s="20">
        <f>+(1+E14)*(E7/E6)*E27</f>
        <v>0.63579045378613663</v>
      </c>
      <c r="F28" s="20">
        <f>+(1+F14)*(F7/F6)*F27</f>
        <v>0.79473806723267071</v>
      </c>
      <c r="G28" s="8"/>
      <c r="H28" s="20">
        <f>+(1+H14)*(H7/H6)*H27</f>
        <v>0.63579045378613663</v>
      </c>
      <c r="I28" s="20">
        <f>+(1+I14)*(I7/I6)*I27</f>
        <v>0.79473806723267071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0.15595181189175461</v>
      </c>
      <c r="C29" s="20">
        <f>+C17</f>
        <v>0.19493976486469325</v>
      </c>
      <c r="D29" s="8"/>
      <c r="E29" s="20">
        <f>+E17</f>
        <v>0.15099314471980405</v>
      </c>
      <c r="F29" s="20">
        <f>+F17</f>
        <v>0.18874143089975504</v>
      </c>
      <c r="G29" s="8"/>
      <c r="H29" s="20">
        <f>+H17</f>
        <v>0.15099314471980405</v>
      </c>
      <c r="I29" s="20">
        <f>+I17</f>
        <v>0.18874143089975504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2.8473422829896781E-2</v>
      </c>
      <c r="C30" s="20">
        <f>+C26</f>
        <v>3.5591778537370979E-2</v>
      </c>
      <c r="D30" s="8"/>
      <c r="E30" s="9">
        <f>+E26</f>
        <v>2.9736903361633538E-2</v>
      </c>
      <c r="F30" s="9">
        <f>+F26</f>
        <v>0</v>
      </c>
      <c r="G30" s="8"/>
      <c r="H30" s="9">
        <f>+H26</f>
        <v>2.9736903361633538E-2</v>
      </c>
      <c r="I30" s="9">
        <f>+I26</f>
        <v>0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20">
        <f>SUM(B27:B30)</f>
        <v>1.0000000000000002</v>
      </c>
      <c r="C31" s="20">
        <f>SUM(C27:C30)</f>
        <v>1.25</v>
      </c>
      <c r="D31" s="10">
        <f>+B31+C31-B15-C15</f>
        <v>0</v>
      </c>
      <c r="E31" s="9">
        <f>SUM(E27:E30)</f>
        <v>1.0165205018675743</v>
      </c>
      <c r="F31" s="9">
        <f>SUM(F27:F30)</f>
        <v>1.2334794981324257</v>
      </c>
      <c r="G31" s="10">
        <f>+E31+F31-E15-F15</f>
        <v>0</v>
      </c>
      <c r="H31" s="9">
        <f>SUM(H27:H30)</f>
        <v>1.0165205018675743</v>
      </c>
      <c r="I31" s="9">
        <f>SUM(I27:I30)</f>
        <v>1.2334794981324257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5.4048188108245451E-2</v>
      </c>
      <c r="C36" s="8">
        <f>+C2/C38+C18</f>
        <v>6.7560235135306818E-2</v>
      </c>
      <c r="D36" s="6"/>
      <c r="E36" s="8">
        <f>+E2/E38+E18</f>
        <v>5.3451299724640425E-2</v>
      </c>
      <c r="F36" s="8">
        <f>+F2/F38+F18</f>
        <v>6.6814124655800528E-2</v>
      </c>
      <c r="G36" s="6"/>
      <c r="H36" s="8">
        <f>+H2/H38+H18</f>
        <v>5.3451299724640425E-2</v>
      </c>
      <c r="I36" s="8">
        <f>+I2/I38+I18</f>
        <v>6.6814124655800528E-2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5.4048188108245444E-2</v>
      </c>
      <c r="C37" s="8">
        <f>+(C8/(C14*C6))*(1+C14)*C27</f>
        <v>6.7560235135306804E-2</v>
      </c>
      <c r="D37" s="8">
        <f>+B37+C37</f>
        <v>0.12160842324355225</v>
      </c>
      <c r="E37" s="8">
        <f>+(E8/(E14*E6))*(1+E14)*E27</f>
        <v>5.3451299724640425E-2</v>
      </c>
      <c r="F37" s="8">
        <f>+(F8/(F14*F6))*(1+F14)*F27</f>
        <v>6.6814124655800528E-2</v>
      </c>
      <c r="G37" s="8">
        <f>+E37+F37</f>
        <v>0.12026542438044095</v>
      </c>
      <c r="H37" s="8">
        <f>+(H8/(H14*H6))*(1+H14)*H27</f>
        <v>5.3451299724640425E-2</v>
      </c>
      <c r="I37" s="8">
        <f>+(I8/(I14*I6))*(1+I14)*I27</f>
        <v>6.6814124655800528E-2</v>
      </c>
      <c r="J37" s="8">
        <f>+H37+I37</f>
        <v>0.12026542438044095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227.0240940541226</v>
      </c>
      <c r="C38" s="8">
        <f>+B38</f>
        <v>227.0240940541226</v>
      </c>
      <c r="D38" s="8"/>
      <c r="E38" s="8">
        <f>+(G2)/(G37-G18)</f>
        <v>230.14271295385871</v>
      </c>
      <c r="F38" s="8">
        <f>+E38</f>
        <v>230.14271295385871</v>
      </c>
      <c r="G38" s="8"/>
      <c r="H38" s="8">
        <f>+(J2)/(J37-J18)</f>
        <v>230.14271295385871</v>
      </c>
      <c r="I38" s="8">
        <f>+H38</f>
        <v>230.14271295385871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0</v>
      </c>
      <c r="F39" s="11">
        <f>+F36-F37</f>
        <v>0</v>
      </c>
      <c r="G39" s="10">
        <f>+E39+F39</f>
        <v>0</v>
      </c>
      <c r="H39" s="11">
        <f>+H36-H37</f>
        <v>0</v>
      </c>
      <c r="I39" s="11">
        <f>+I36-I37</f>
        <v>0</v>
      </c>
      <c r="J39" s="10">
        <f>+H39+I39</f>
        <v>0</v>
      </c>
      <c r="K39" s="6"/>
      <c r="L39" s="6"/>
      <c r="M39" s="6"/>
      <c r="N39" s="6"/>
      <c r="O39" s="6"/>
    </row>
    <row r="40" spans="1:15" x14ac:dyDescent="0.3">
      <c r="A40" t="s">
        <v>47</v>
      </c>
      <c r="E40" s="8">
        <f>+B39-E39</f>
        <v>0</v>
      </c>
      <c r="F40" s="8">
        <f>+C39-F39</f>
        <v>0</v>
      </c>
      <c r="H40" s="8">
        <f>+B39-H39</f>
        <v>0</v>
      </c>
      <c r="I40" s="8">
        <f>+C39-I39</f>
        <v>0</v>
      </c>
      <c r="K40" s="6"/>
      <c r="L40" s="6"/>
      <c r="M40" s="6"/>
      <c r="N40" s="6"/>
      <c r="O40" s="6"/>
    </row>
    <row r="41" spans="1:15" x14ac:dyDescent="0.3">
      <c r="A41" t="s">
        <v>41</v>
      </c>
      <c r="B41" s="8">
        <f>+B14*B18</f>
        <v>2.8473422829896781E-2</v>
      </c>
      <c r="C41" s="8">
        <f>+C14*C18</f>
        <v>3.5591778537370979E-2</v>
      </c>
      <c r="D41" s="8">
        <f>B41+C41</f>
        <v>6.406520136726776E-2</v>
      </c>
      <c r="E41" s="8">
        <f>+E14*E18</f>
        <v>2.9736903361633538E-2</v>
      </c>
      <c r="F41" s="8">
        <f>+F14*F18</f>
        <v>3.7171129202041922E-2</v>
      </c>
      <c r="G41" s="8">
        <f>E41+F41</f>
        <v>6.690803256367546E-2</v>
      </c>
      <c r="H41" s="17">
        <f>+H14*H18</f>
        <v>2.9736903361633538E-2</v>
      </c>
      <c r="I41" s="17">
        <f>+I14*I18</f>
        <v>3.7171129202041922E-2</v>
      </c>
      <c r="J41" s="8">
        <f>H41+I41</f>
        <v>6.690803256367546E-2</v>
      </c>
      <c r="K41" s="6"/>
      <c r="L41" s="6"/>
      <c r="M41" s="6"/>
      <c r="N41" s="6"/>
      <c r="O41" s="6"/>
    </row>
    <row r="42" spans="1:15" x14ac:dyDescent="0.3">
      <c r="A42" t="s">
        <v>42</v>
      </c>
      <c r="B42" s="8">
        <f>+D41*B15/(B15+C15)</f>
        <v>2.8473422829896781E-2</v>
      </c>
      <c r="C42" s="8">
        <f>+D41*C15/(B15+C15)</f>
        <v>3.5591778537370979E-2</v>
      </c>
      <c r="D42" s="8"/>
      <c r="E42" s="17">
        <f>+G41*E15/(E15+F15)</f>
        <v>2.9736903361633538E-2</v>
      </c>
      <c r="F42" s="17">
        <f>+G41*F15/(E15+F15)</f>
        <v>3.7171129202041922E-2</v>
      </c>
      <c r="G42" s="8"/>
      <c r="H42" s="8">
        <f>+J41*H15/(H15+I15)</f>
        <v>2.9736903361633538E-2</v>
      </c>
      <c r="I42" s="8">
        <f>+J41*I15/(H15+I15)</f>
        <v>3.7171129202041922E-2</v>
      </c>
      <c r="J42" s="8"/>
      <c r="K42" s="6"/>
      <c r="L42" s="6"/>
      <c r="M42" s="6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0</v>
      </c>
      <c r="F44" s="8">
        <f>+F14*F40</f>
        <v>0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">
      <c r="A45" t="s">
        <v>33</v>
      </c>
      <c r="B45" s="6"/>
      <c r="C45" s="6"/>
      <c r="D45" s="6"/>
      <c r="E45" s="8">
        <f>+E31+E44</f>
        <v>1.0165205018675743</v>
      </c>
      <c r="F45" s="8">
        <f>+F31+F44</f>
        <v>1.2334794981324257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1.8000000000000002E-2</v>
      </c>
      <c r="C53" s="6"/>
      <c r="D53" s="6"/>
      <c r="E53" s="8">
        <f>+(E11-E12)*E3+F11-F12</f>
        <v>8.0000000000000019E-3</v>
      </c>
      <c r="F53" s="6"/>
      <c r="G53" s="6"/>
      <c r="H53" s="8">
        <f>+(H11-H12)*H3+I11-I12</f>
        <v>8.0000000000000019E-3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0.30600000000000005</v>
      </c>
      <c r="C54" s="6"/>
      <c r="D54" s="6"/>
      <c r="E54" s="8">
        <f>+E7*E51+F7*E52+E53</f>
        <v>0.29600000000000004</v>
      </c>
      <c r="F54" s="6"/>
      <c r="G54" s="6"/>
      <c r="H54" s="8">
        <f>+H7*H51+I7*H52+H53</f>
        <v>0.29600000000000004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-0.84599999999999986</v>
      </c>
      <c r="C55" s="6"/>
      <c r="D55" s="6"/>
      <c r="E55" s="8">
        <f>+E7*E51-E8*E51+F7*E52-F8*E52+E53-E9*E3-F9</f>
        <v>-0.85599999999999987</v>
      </c>
      <c r="F55" s="6"/>
      <c r="G55" s="6"/>
      <c r="H55" s="8">
        <f>+H7*H51-H8*H51+I7*H52-I8*H52+H53-H9*H3-I9</f>
        <v>-0.85599999999999987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-2.7647058823529402</v>
      </c>
      <c r="C57" s="6"/>
      <c r="D57" s="6"/>
      <c r="E57" s="8">
        <f>E55/E54</f>
        <v>-2.8918918918918912</v>
      </c>
      <c r="F57" s="6"/>
      <c r="G57" s="6"/>
      <c r="H57" s="8">
        <f>H55/H54</f>
        <v>-2.8918918918918912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-0.23529411764705882</v>
      </c>
      <c r="C58" s="6"/>
      <c r="D58" s="6"/>
      <c r="E58" s="8">
        <f>-E56/E54</f>
        <v>-0.24324324324324323</v>
      </c>
      <c r="F58" s="6"/>
      <c r="G58" s="6"/>
      <c r="H58" s="8">
        <f>-H56/H54</f>
        <v>-0.24324324324324323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E11" activePane="bottomRight" state="frozen"/>
      <selection pane="topRight" activeCell="B1" sqref="B1"/>
      <selection pane="bottomLeft" activeCell="A2" sqref="A2"/>
      <selection pane="bottomRight" activeCell="K36" sqref="K36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0.01</v>
      </c>
      <c r="D11" s="6"/>
      <c r="E11" s="16">
        <f>+B11</f>
        <v>0.01</v>
      </c>
      <c r="F11" s="25">
        <v>0.02</v>
      </c>
      <c r="G11" s="6"/>
      <c r="H11" s="16">
        <f t="shared" ref="H11:I12" si="3">+E11</f>
        <v>0.01</v>
      </c>
      <c r="I11" s="26">
        <f t="shared" si="3"/>
        <v>0.02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</v>
      </c>
      <c r="D12" s="6"/>
      <c r="E12" s="16">
        <f>+B12</f>
        <v>0</v>
      </c>
      <c r="F12" s="26">
        <v>0.01</v>
      </c>
      <c r="G12" s="6"/>
      <c r="H12" s="16">
        <f t="shared" si="3"/>
        <v>0</v>
      </c>
      <c r="I12" s="26">
        <f t="shared" si="3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2.8473422829896782</v>
      </c>
      <c r="C14" s="8">
        <f>+B14</f>
        <v>2.8473422829896782</v>
      </c>
      <c r="D14" s="6"/>
      <c r="E14" s="8">
        <f>-E57/2+((E57^2)/4-E58)^0.5</f>
        <v>2.8473422829896782</v>
      </c>
      <c r="F14" s="8">
        <f>+E14</f>
        <v>2.8473422829896782</v>
      </c>
      <c r="G14" s="6"/>
      <c r="H14" s="8">
        <f>-H57/2+((H57^2)/4-H58)^0.5</f>
        <v>2.8473422829896782</v>
      </c>
      <c r="I14" s="8">
        <f>+H14</f>
        <v>2.8473422829896782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0.14595181189175457</v>
      </c>
      <c r="C16" s="8">
        <f>+(C7-C8/C14)*(1-C9)*C15/(C6+C7+C8)</f>
        <v>0.18243976486469321</v>
      </c>
      <c r="D16" s="6"/>
      <c r="E16" s="8">
        <f>+(E7-E8/E14)*(1-E9)*E15/(E6+E7+E8)</f>
        <v>0.14595181189175457</v>
      </c>
      <c r="F16" s="8">
        <f>+(F7-F8/F14)*(1-F9)*F15/(F6+F7+F8)</f>
        <v>0.18243976486469321</v>
      </c>
      <c r="G16" s="6"/>
      <c r="H16" s="8">
        <f>+(H7-H8/H14)*(1-H9)*H15/(H6+H7+H8)</f>
        <v>0.14595181189175457</v>
      </c>
      <c r="I16" s="8">
        <f>+(I7-I8/I14)*(1-I9)*I15/(I6+I7+I8)</f>
        <v>0.18243976486469321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0.15595181189175461</v>
      </c>
      <c r="C17" s="8">
        <f>+C9*C15/(1+C14)</f>
        <v>0.19493976486469325</v>
      </c>
      <c r="D17" s="6"/>
      <c r="E17" s="8">
        <f>+E9*E15/(1+E14)</f>
        <v>0.15595181189175461</v>
      </c>
      <c r="F17" s="8">
        <f>+F9*F15/(1+F14)</f>
        <v>0.19493976486469325</v>
      </c>
      <c r="G17" s="6"/>
      <c r="H17" s="8">
        <f>+H9*H15/(1+H14)</f>
        <v>0.15595181189175461</v>
      </c>
      <c r="I17" s="8">
        <f>+I9*I15/(1+I14)</f>
        <v>0.19493976486469325</v>
      </c>
      <c r="J17" s="6"/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1.2500000000000001E-2</v>
      </c>
      <c r="D18" s="8">
        <f>+B18+C18</f>
        <v>2.2499999999999999E-2</v>
      </c>
      <c r="E18" s="20">
        <f>+E11*E15</f>
        <v>0.01</v>
      </c>
      <c r="F18" s="20">
        <f>+F11*F15</f>
        <v>2.5000000000000001E-2</v>
      </c>
      <c r="G18" s="8">
        <f>+E18+F18</f>
        <v>3.5000000000000003E-2</v>
      </c>
      <c r="H18" s="20">
        <f>+H11*H15</f>
        <v>0.01</v>
      </c>
      <c r="I18" s="20">
        <f>+I11*I15</f>
        <v>2.5000000000000001E-2</v>
      </c>
      <c r="J18" s="8">
        <f>+H18+I18</f>
        <v>3.5000000000000003E-2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0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-2.7755575615628914E-17</v>
      </c>
      <c r="C20" s="20">
        <f>+C16+C18-C17-C19</f>
        <v>-2.7755575615628914E-17</v>
      </c>
      <c r="D20" s="10">
        <f>+B20+C20</f>
        <v>-5.5511151231257827E-17</v>
      </c>
      <c r="E20" s="9">
        <f>+E16+E18-E17-E19</f>
        <v>-2.7755575615628914E-17</v>
      </c>
      <c r="F20" s="9">
        <f>+F16+F18-F17-F19</f>
        <v>-4.5102810375396984E-17</v>
      </c>
      <c r="G20" s="10">
        <f>+E20+F20</f>
        <v>-7.2858385991025898E-17</v>
      </c>
      <c r="H20" s="9">
        <f>+H16+H18-H17-H19</f>
        <v>-2.7755575615628914E-17</v>
      </c>
      <c r="I20" s="9">
        <f>+I16+I18-I17-I19</f>
        <v>-4.5102810375396984E-17</v>
      </c>
      <c r="J20" s="10">
        <f>+H20+I20</f>
        <v>-7.2858385991025898E-17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0.56152657717010312</v>
      </c>
      <c r="C23" s="20">
        <f>+(1+C14)*C16</f>
        <v>0.70190822146262888</v>
      </c>
      <c r="D23" s="8"/>
      <c r="E23" s="20">
        <f>+(1+E14)*E16</f>
        <v>0.56152657717010312</v>
      </c>
      <c r="F23" s="20">
        <f>+(1+F14)*F16</f>
        <v>0.70190822146262888</v>
      </c>
      <c r="G23" s="8"/>
      <c r="H23" s="20">
        <f>+(1+H14)*H16</f>
        <v>0.56152657717010312</v>
      </c>
      <c r="I23" s="20">
        <f>+(1+I14)*I16</f>
        <v>0.70190822146262888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3.8473422829896783E-2</v>
      </c>
      <c r="C24" s="20">
        <f>+(1+C14)*(C18-C19)</f>
        <v>4.8091778537370983E-2</v>
      </c>
      <c r="D24" s="8"/>
      <c r="E24" s="20">
        <f>+(1+E14)*(E18-E19)</f>
        <v>3.8473422829896783E-2</v>
      </c>
      <c r="F24" s="20">
        <f>+(1+F14)*(F18-F19)</f>
        <v>4.8091778537370983E-2</v>
      </c>
      <c r="G24" s="8"/>
      <c r="H24" s="20">
        <f>+(1+H14)*(H18-H19)</f>
        <v>3.8473422829896783E-2</v>
      </c>
      <c r="I24" s="20">
        <f>+(1+I14)*(I18-I19)</f>
        <v>4.8091778537370983E-2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0.99999999999999989</v>
      </c>
      <c r="C25" s="20">
        <f>SUM(C22:C24)</f>
        <v>1.2499999999999998</v>
      </c>
      <c r="D25" s="10">
        <f>SUM(B22:C24)-SUM(B15:C15)</f>
        <v>0</v>
      </c>
      <c r="E25" s="20">
        <f>SUM(E22:E24)</f>
        <v>0.99999999999999989</v>
      </c>
      <c r="F25" s="20">
        <f>SUM(F22:F24)</f>
        <v>1.2499999999999998</v>
      </c>
      <c r="G25" s="10">
        <f>SUM(E22:F24)-SUM(E15:F15)</f>
        <v>0</v>
      </c>
      <c r="H25" s="20">
        <f>SUM(H22:H24)</f>
        <v>0.99999999999999989</v>
      </c>
      <c r="I25" s="20">
        <f>SUM(I22:I24)</f>
        <v>1.2499999999999998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+B41-B14*B19</f>
        <v>2.8473422829896781E-2</v>
      </c>
      <c r="C26" s="20">
        <f>+C41-C14*C19</f>
        <v>3.5591778537370979E-2</v>
      </c>
      <c r="D26" s="8"/>
      <c r="E26" s="20">
        <f>+E41-E14*E19</f>
        <v>2.8473422829896781E-2</v>
      </c>
      <c r="F26" s="20">
        <f>+F41-F14*F19</f>
        <v>3.5591778537370979E-2</v>
      </c>
      <c r="G26" s="8"/>
      <c r="H26" s="20">
        <f>+H42-H14*H19</f>
        <v>4.4291991068728324E-2</v>
      </c>
      <c r="I26" s="20">
        <f>+I42-I14*I19</f>
        <v>1.9773210298539429E-2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0.61557476527834865</v>
      </c>
      <c r="C28" s="20">
        <f>+(1+C14)*(C7/C6)*C27</f>
        <v>0.76946845659793572</v>
      </c>
      <c r="D28" s="8"/>
      <c r="E28" s="20">
        <f>+(1+E14)*(E7/E6)*E27</f>
        <v>0.61557476527834865</v>
      </c>
      <c r="F28" s="20">
        <f>+(1+F14)*(F7/F6)*F27</f>
        <v>0.76946845659793572</v>
      </c>
      <c r="G28" s="8"/>
      <c r="H28" s="20">
        <f>+(1+H14)*(H7/H6)*H27</f>
        <v>0.61557476527834865</v>
      </c>
      <c r="I28" s="20">
        <f>+(1+I14)*(I7/I6)*I27</f>
        <v>0.76946845659793572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0.15595181189175461</v>
      </c>
      <c r="C29" s="20">
        <f>+C17</f>
        <v>0.19493976486469325</v>
      </c>
      <c r="D29" s="8"/>
      <c r="E29" s="20">
        <f>+E17</f>
        <v>0.15595181189175461</v>
      </c>
      <c r="F29" s="20">
        <f>+F17</f>
        <v>0.19493976486469325</v>
      </c>
      <c r="G29" s="8"/>
      <c r="H29" s="20">
        <f>+H17</f>
        <v>0.15595181189175461</v>
      </c>
      <c r="I29" s="20">
        <f>+I17</f>
        <v>0.19493976486469325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2.8473422829896781E-2</v>
      </c>
      <c r="C30" s="20">
        <f>+C26</f>
        <v>3.5591778537370979E-2</v>
      </c>
      <c r="D30" s="8"/>
      <c r="E30" s="9">
        <f>+E26</f>
        <v>2.8473422829896781E-2</v>
      </c>
      <c r="F30" s="9">
        <f>+F26</f>
        <v>3.5591778537370979E-2</v>
      </c>
      <c r="G30" s="8"/>
      <c r="H30" s="9">
        <f>+H26</f>
        <v>4.4291991068728324E-2</v>
      </c>
      <c r="I30" s="9">
        <f>+I26</f>
        <v>1.9773210298539429E-2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20">
        <f>SUM(B27:B30)</f>
        <v>1.0000000000000002</v>
      </c>
      <c r="C31" s="20">
        <f>SUM(C27:C30)</f>
        <v>1.25</v>
      </c>
      <c r="D31" s="10">
        <f>+B31+C31-B15-C15</f>
        <v>0</v>
      </c>
      <c r="E31" s="9">
        <f>SUM(E27:E30)</f>
        <v>1.0000000000000002</v>
      </c>
      <c r="F31" s="9">
        <f>SUM(F27:F30)</f>
        <v>1.25</v>
      </c>
      <c r="G31" s="10">
        <f>+E31+F31-E15-F15</f>
        <v>0</v>
      </c>
      <c r="H31" s="9">
        <f>SUM(H27:H30)</f>
        <v>1.0158185682388317</v>
      </c>
      <c r="I31" s="9">
        <f>SUM(I27:I30)</f>
        <v>1.2341814317611686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5.4048188108245451E-2</v>
      </c>
      <c r="C36" s="8">
        <f>+C2/C38+C18</f>
        <v>6.7560235135306818E-2</v>
      </c>
      <c r="D36" s="6"/>
      <c r="E36" s="8">
        <f>+E2/E38+E18</f>
        <v>4.8492632552689895E-2</v>
      </c>
      <c r="F36" s="8">
        <f>+F2/F38+F18</f>
        <v>7.3115790690862367E-2</v>
      </c>
      <c r="G36" s="6"/>
      <c r="H36" s="8">
        <f>+H2/H38+H18</f>
        <v>4.8492632552689895E-2</v>
      </c>
      <c r="I36" s="8">
        <f>+I2/I38+I18</f>
        <v>7.3115790690862367E-2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5.4048188108245444E-2</v>
      </c>
      <c r="C37" s="8">
        <f>+(C8/(C14*C6))*(1+C14)*C27</f>
        <v>6.7560235135306804E-2</v>
      </c>
      <c r="D37" s="8">
        <f>+B37+C37</f>
        <v>0.12160842324355225</v>
      </c>
      <c r="E37" s="8">
        <f>+(E8/(E14*E6))*(1+E14)*E27</f>
        <v>5.4048188108245444E-2</v>
      </c>
      <c r="F37" s="8">
        <f>+(F8/(F14*F6))*(1+F14)*F27</f>
        <v>6.7560235135306804E-2</v>
      </c>
      <c r="G37" s="8">
        <f>+E37+F37</f>
        <v>0.12160842324355225</v>
      </c>
      <c r="H37" s="8">
        <f>+(H8/(H14*H6))*(1+H14)*H27</f>
        <v>5.4048188108245444E-2</v>
      </c>
      <c r="I37" s="8">
        <f>+(I8/(I14*I6))*(1+I14)*I27</f>
        <v>6.7560235135306804E-2</v>
      </c>
      <c r="J37" s="8">
        <f>+H37+I37</f>
        <v>0.12160842324355225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227.0240940541226</v>
      </c>
      <c r="C38" s="8">
        <f>+B38</f>
        <v>227.0240940541226</v>
      </c>
      <c r="D38" s="8"/>
      <c r="E38" s="8">
        <f>+(G2)/(G37-G18)</f>
        <v>259.78997373878479</v>
      </c>
      <c r="F38" s="8">
        <f>+E38</f>
        <v>259.78997373878479</v>
      </c>
      <c r="G38" s="8"/>
      <c r="H38" s="8">
        <f>+(J2)/(J37-J18)</f>
        <v>259.78997373878479</v>
      </c>
      <c r="I38" s="8">
        <f>+H38</f>
        <v>259.78997373878479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-5.5555555555555497E-3</v>
      </c>
      <c r="F39" s="11">
        <f>+F36-F37</f>
        <v>5.5555555555555636E-3</v>
      </c>
      <c r="G39" s="10">
        <f>+E39+F39</f>
        <v>1.3877787807814457E-17</v>
      </c>
      <c r="H39" s="11">
        <f>+H36-H37</f>
        <v>-5.5555555555555497E-3</v>
      </c>
      <c r="I39" s="11">
        <f>+I36-I37</f>
        <v>5.5555555555555636E-3</v>
      </c>
      <c r="J39" s="10">
        <f>+H39+I39</f>
        <v>1.3877787807814457E-17</v>
      </c>
      <c r="K39" s="6"/>
      <c r="L39" s="6"/>
      <c r="M39" s="6"/>
      <c r="N39" s="6"/>
      <c r="O39" s="6"/>
    </row>
    <row r="40" spans="1:15" x14ac:dyDescent="0.3">
      <c r="A40" t="s">
        <v>47</v>
      </c>
      <c r="E40" s="8">
        <f>+B39-E39</f>
        <v>5.5555555555555497E-3</v>
      </c>
      <c r="F40" s="8">
        <f>+C39-F39</f>
        <v>-5.5555555555555636E-3</v>
      </c>
      <c r="H40" s="8">
        <f>+B39-H39</f>
        <v>5.5555555555555497E-3</v>
      </c>
      <c r="I40" s="8">
        <f>+C39-I39</f>
        <v>-5.5555555555555636E-3</v>
      </c>
      <c r="K40" s="6"/>
      <c r="L40" s="6"/>
      <c r="M40" s="6"/>
      <c r="N40" s="6"/>
      <c r="O40" s="6"/>
    </row>
    <row r="41" spans="1:15" x14ac:dyDescent="0.3">
      <c r="A41" t="s">
        <v>41</v>
      </c>
      <c r="B41" s="8">
        <f>+B14*B18</f>
        <v>2.8473422829896781E-2</v>
      </c>
      <c r="C41" s="8">
        <f>+C14*C18</f>
        <v>3.5591778537370979E-2</v>
      </c>
      <c r="D41" s="8">
        <f>B41+C41</f>
        <v>6.406520136726776E-2</v>
      </c>
      <c r="E41" s="8">
        <f>+E14*E18</f>
        <v>2.8473422829896781E-2</v>
      </c>
      <c r="F41" s="8">
        <f>+F14*F18</f>
        <v>7.1183557074741957E-2</v>
      </c>
      <c r="G41" s="8">
        <f>E41+F41</f>
        <v>9.9656979904638732E-2</v>
      </c>
      <c r="H41" s="17">
        <f>+H14*H18</f>
        <v>2.8473422829896781E-2</v>
      </c>
      <c r="I41" s="17">
        <f>+I14*I18</f>
        <v>7.1183557074741957E-2</v>
      </c>
      <c r="J41" s="8">
        <f>H41+I41</f>
        <v>9.9656979904638732E-2</v>
      </c>
      <c r="K41" s="6"/>
      <c r="L41" s="6"/>
      <c r="M41" s="6"/>
      <c r="N41" s="6"/>
      <c r="O41" s="6"/>
    </row>
    <row r="42" spans="1:15" x14ac:dyDescent="0.3">
      <c r="A42" t="s">
        <v>42</v>
      </c>
      <c r="B42" s="8">
        <f>+D41*B15/(B15+C15)</f>
        <v>2.8473422829896781E-2</v>
      </c>
      <c r="C42" s="8">
        <f>+D41*C15/(B15+C15)</f>
        <v>3.5591778537370979E-2</v>
      </c>
      <c r="D42" s="8"/>
      <c r="E42" s="17">
        <f>+G41*E15/(E15+F15)</f>
        <v>4.4291991068728324E-2</v>
      </c>
      <c r="F42" s="17">
        <f>+G41*F15/(E15+F15)</f>
        <v>5.5364988835910407E-2</v>
      </c>
      <c r="G42" s="8"/>
      <c r="H42" s="8">
        <f>+J41*H15/(H15+I15)</f>
        <v>4.4291991068728324E-2</v>
      </c>
      <c r="I42" s="8">
        <f>+J41*I15/(H15+I15)</f>
        <v>5.5364988835910407E-2</v>
      </c>
      <c r="J42" s="8"/>
      <c r="K42" s="6"/>
      <c r="L42" s="6"/>
      <c r="M42" s="6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6"/>
      <c r="L43" s="6"/>
      <c r="M43" s="6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1.5818568238831529E-2</v>
      </c>
      <c r="F44" s="8">
        <f>+F14*F40</f>
        <v>-1.5818568238831567E-2</v>
      </c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3">
      <c r="A45" t="s">
        <v>33</v>
      </c>
      <c r="B45" s="6"/>
      <c r="C45" s="6"/>
      <c r="D45" s="6"/>
      <c r="E45" s="8">
        <f>+E31+E44</f>
        <v>1.0158185682388317</v>
      </c>
      <c r="F45" s="8">
        <f>+F31+F44</f>
        <v>1.2341814317611683</v>
      </c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1.8000000000000002E-2</v>
      </c>
      <c r="C53" s="6"/>
      <c r="D53" s="6"/>
      <c r="E53" s="8">
        <f>+(E11-E12)*E3+F11-F12</f>
        <v>1.8000000000000002E-2</v>
      </c>
      <c r="F53" s="6"/>
      <c r="G53" s="6"/>
      <c r="H53" s="8">
        <f>+(H11-H12)*H3+I11-I12</f>
        <v>1.8000000000000002E-2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0.30600000000000005</v>
      </c>
      <c r="C54" s="6"/>
      <c r="D54" s="6"/>
      <c r="E54" s="8">
        <f>+E7*E51+F7*E52+E53</f>
        <v>0.30600000000000005</v>
      </c>
      <c r="F54" s="6"/>
      <c r="G54" s="6"/>
      <c r="H54" s="8">
        <f>+H7*H51+I7*H52+H53</f>
        <v>0.30600000000000005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-0.84599999999999986</v>
      </c>
      <c r="C55" s="6"/>
      <c r="D55" s="6"/>
      <c r="E55" s="8">
        <f>+E7*E51-E8*E51+F7*E52-F8*E52+E53-E9*E3-F9</f>
        <v>-0.84599999999999986</v>
      </c>
      <c r="F55" s="6"/>
      <c r="G55" s="6"/>
      <c r="H55" s="8">
        <f>+H7*H51-H8*H51+I7*H52-I8*H52+H53-H9*H3-I9</f>
        <v>-0.84599999999999986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-2.7647058823529402</v>
      </c>
      <c r="C57" s="6"/>
      <c r="D57" s="6"/>
      <c r="E57" s="8">
        <f>E55/E54</f>
        <v>-2.7647058823529402</v>
      </c>
      <c r="F57" s="6"/>
      <c r="G57" s="6"/>
      <c r="H57" s="8">
        <f>H55/H54</f>
        <v>-2.7647058823529402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-0.23529411764705882</v>
      </c>
      <c r="C58" s="6"/>
      <c r="D58" s="6"/>
      <c r="E58" s="8">
        <f>-E56/E54</f>
        <v>-0.23529411764705882</v>
      </c>
      <c r="F58" s="6"/>
      <c r="G58" s="6"/>
      <c r="H58" s="8">
        <f>-H56/H54</f>
        <v>-0.23529411764705882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A24" sqref="A24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  <c r="K1" s="31"/>
      <c r="L1" s="31"/>
      <c r="M1" s="31"/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32"/>
      <c r="L2" s="32"/>
      <c r="M2" s="32"/>
    </row>
    <row r="3" spans="1:15" x14ac:dyDescent="0.3">
      <c r="A3" t="s">
        <v>9</v>
      </c>
      <c r="B3" s="21">
        <v>0.8</v>
      </c>
      <c r="C3" s="22"/>
      <c r="D3" s="22"/>
      <c r="E3" s="15">
        <v>0.8</v>
      </c>
      <c r="F3" s="6"/>
      <c r="G3" s="6"/>
      <c r="H3" s="14">
        <f>+E3</f>
        <v>0.8</v>
      </c>
      <c r="I3" s="14"/>
      <c r="J3" s="14"/>
      <c r="K3" s="32"/>
      <c r="L3" s="32"/>
      <c r="M3" s="32"/>
    </row>
    <row r="4" spans="1:15" x14ac:dyDescent="0.3">
      <c r="H4" s="14"/>
      <c r="I4" s="14"/>
      <c r="J4" s="14"/>
      <c r="K4" s="32"/>
      <c r="L4" s="32"/>
      <c r="M4" s="32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33"/>
      <c r="L5" s="33"/>
      <c r="M5" s="32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23"/>
      <c r="L6" s="23"/>
      <c r="M6" s="34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23"/>
      <c r="L7" s="23"/>
      <c r="M7" s="34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v>0.1</v>
      </c>
      <c r="G8" s="6"/>
      <c r="H8" s="16">
        <f t="shared" si="2"/>
        <v>0.1</v>
      </c>
      <c r="I8" s="16">
        <f t="shared" si="2"/>
        <v>0.1</v>
      </c>
      <c r="J8" s="15"/>
      <c r="K8" s="23"/>
      <c r="L8" s="23"/>
      <c r="M8" s="34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23"/>
      <c r="L9" s="23"/>
      <c r="M9" s="34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23"/>
      <c r="L10" s="23"/>
      <c r="M10" s="34"/>
      <c r="N10" s="6"/>
      <c r="O10" s="6"/>
    </row>
    <row r="11" spans="1:15" x14ac:dyDescent="0.3">
      <c r="A11" t="s">
        <v>12</v>
      </c>
      <c r="B11" s="7">
        <v>0.01</v>
      </c>
      <c r="C11" s="7">
        <v>0.01</v>
      </c>
      <c r="D11" s="6"/>
      <c r="E11" s="26">
        <v>0.05</v>
      </c>
      <c r="F11" s="36">
        <v>0.01</v>
      </c>
      <c r="G11" s="22"/>
      <c r="H11" s="26">
        <f t="shared" ref="H11:I12" si="3">+E11</f>
        <v>0.05</v>
      </c>
      <c r="I11" s="23">
        <f t="shared" si="3"/>
        <v>0.01</v>
      </c>
      <c r="J11" s="15"/>
      <c r="K11" s="23"/>
      <c r="L11" s="23"/>
      <c r="M11" s="34"/>
      <c r="N11" s="6"/>
      <c r="O11" s="6"/>
    </row>
    <row r="12" spans="1:15" x14ac:dyDescent="0.3">
      <c r="A12" t="s">
        <v>13</v>
      </c>
      <c r="B12" s="7">
        <v>0</v>
      </c>
      <c r="C12" s="7">
        <v>0.02</v>
      </c>
      <c r="D12" s="6"/>
      <c r="E12" s="16">
        <f>+B12</f>
        <v>0</v>
      </c>
      <c r="F12" s="16">
        <f>+C12</f>
        <v>0.02</v>
      </c>
      <c r="G12" s="6"/>
      <c r="H12" s="16">
        <f t="shared" si="3"/>
        <v>0</v>
      </c>
      <c r="I12" s="16">
        <f t="shared" si="3"/>
        <v>0.02</v>
      </c>
      <c r="J12" s="15"/>
      <c r="K12" s="23"/>
      <c r="L12" s="23"/>
      <c r="M12" s="34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22"/>
      <c r="L13" s="22"/>
      <c r="M13" s="22"/>
      <c r="N13" s="6"/>
      <c r="O13" s="6"/>
    </row>
    <row r="14" spans="1:15" x14ac:dyDescent="0.3">
      <c r="A14" t="s">
        <v>14</v>
      </c>
      <c r="B14" s="8">
        <f>-B57/2+((B57^2)/4-B58)^0.5</f>
        <v>3.1089474248964812</v>
      </c>
      <c r="C14" s="8">
        <f>+B14</f>
        <v>3.1089474248964812</v>
      </c>
      <c r="D14" s="6"/>
      <c r="E14" s="8">
        <f>-E57/2+((E57^2)/4-E58)^0.5</f>
        <v>2.7063036277627877</v>
      </c>
      <c r="F14" s="8">
        <f>+E14</f>
        <v>2.7063036277627877</v>
      </c>
      <c r="G14" s="6"/>
      <c r="H14" s="8">
        <f>-H57/2+((H57^2)/4-H58)^0.5</f>
        <v>2.7063036277627877</v>
      </c>
      <c r="I14" s="8">
        <f>+H14</f>
        <v>2.7063036277627877</v>
      </c>
      <c r="J14" s="6"/>
      <c r="K14" s="20"/>
      <c r="L14" s="20"/>
      <c r="M14" s="22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29"/>
      <c r="L15" s="20"/>
      <c r="M15" s="22"/>
      <c r="N15" s="6"/>
      <c r="O15" s="6"/>
    </row>
    <row r="16" spans="1:15" x14ac:dyDescent="0.3">
      <c r="A16" t="s">
        <v>15</v>
      </c>
      <c r="B16" s="8">
        <f>+(B7-B8/B14)*(1-B9)*B15/(B6+B7+B8)</f>
        <v>0.14713390915533675</v>
      </c>
      <c r="C16" s="8">
        <f>+(C7-C8/C14)*(1-C9)*C15/(C6+C7+C8)</f>
        <v>0.18391738644417094</v>
      </c>
      <c r="D16" s="6"/>
      <c r="E16" s="8">
        <f>+(E7-E8/E14)*(1-E9)*E15/(E6+E7+E8)</f>
        <v>0.14521969242857399</v>
      </c>
      <c r="F16" s="8">
        <f>+(F7-F8/F14)*(1-F9)*F15/(F6+F7+F8)</f>
        <v>0.1815246155357175</v>
      </c>
      <c r="G16" s="6"/>
      <c r="H16" s="8">
        <f>+(H7-H8/H14)*(1-H9)*H15/(H6+H7+H8)</f>
        <v>0.14521969242857399</v>
      </c>
      <c r="I16" s="8">
        <f>+(I7-I8/I14)*(1-I9)*I15/(I6+I7+I8)</f>
        <v>0.1815246155357175</v>
      </c>
      <c r="J16" s="6"/>
      <c r="K16" s="20"/>
      <c r="L16" s="20"/>
      <c r="M16" s="22"/>
      <c r="N16" s="6"/>
      <c r="O16" s="6"/>
    </row>
    <row r="17" spans="1:15" x14ac:dyDescent="0.3">
      <c r="A17" t="s">
        <v>16</v>
      </c>
      <c r="B17" s="8">
        <f>+B9*B15/(1+B14)</f>
        <v>0.14602279804422566</v>
      </c>
      <c r="C17" s="8">
        <f>+C9*C15/(1+C14)</f>
        <v>0.18252849755528208</v>
      </c>
      <c r="D17" s="6"/>
      <c r="E17" s="8">
        <f>+E9*E15/(1+E14)</f>
        <v>0.16188635909524071</v>
      </c>
      <c r="F17" s="8">
        <f>+F9*F15/(1+F14)</f>
        <v>0.2023579488690509</v>
      </c>
      <c r="G17" s="6"/>
      <c r="H17" s="8">
        <f>+H9*H15/(1+H14)</f>
        <v>0.16188635909524071</v>
      </c>
      <c r="I17" s="8">
        <f>+I9*I15/(1+I14)</f>
        <v>0.2023579488690509</v>
      </c>
      <c r="J17" s="6"/>
      <c r="K17" s="20"/>
      <c r="L17" s="20"/>
      <c r="M17" s="22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1.2500000000000001E-2</v>
      </c>
      <c r="D18" s="8">
        <f>+B18+C18</f>
        <v>2.2499999999999999E-2</v>
      </c>
      <c r="E18" s="20">
        <f>+E11*E15</f>
        <v>0.05</v>
      </c>
      <c r="F18" s="20">
        <f>+F11*F15</f>
        <v>1.2500000000000001E-2</v>
      </c>
      <c r="G18" s="8">
        <f>+E18+F18</f>
        <v>6.25E-2</v>
      </c>
      <c r="H18" s="20">
        <f>+H11*H15</f>
        <v>0.05</v>
      </c>
      <c r="I18" s="20">
        <f>+I11*I15</f>
        <v>1.2500000000000001E-2</v>
      </c>
      <c r="J18" s="8">
        <f>+H18+I18</f>
        <v>6.25E-2</v>
      </c>
      <c r="K18" s="20"/>
      <c r="L18" s="20"/>
      <c r="M18" s="20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2.5000000000000001E-2</v>
      </c>
      <c r="D19" s="6"/>
      <c r="E19" s="20">
        <f>+E12*E15</f>
        <v>0</v>
      </c>
      <c r="F19" s="20">
        <f>+F12*F15</f>
        <v>2.5000000000000001E-2</v>
      </c>
      <c r="G19" s="6"/>
      <c r="H19" s="20">
        <f>+H12*H15</f>
        <v>0</v>
      </c>
      <c r="I19" s="20">
        <f>+I12*I15</f>
        <v>2.5000000000000001E-2</v>
      </c>
      <c r="J19" s="6"/>
      <c r="K19" s="20"/>
      <c r="L19" s="20"/>
      <c r="M19" s="22"/>
      <c r="N19" s="6"/>
      <c r="O19" s="6"/>
    </row>
    <row r="20" spans="1:15" x14ac:dyDescent="0.3">
      <c r="A20" t="s">
        <v>34</v>
      </c>
      <c r="B20" s="20">
        <f>+B16+B18-B17-B19</f>
        <v>1.1111111111111099E-2</v>
      </c>
      <c r="C20" s="20">
        <f>+C16+C18-C17-C19</f>
        <v>-1.1111111111111134E-2</v>
      </c>
      <c r="D20" s="10">
        <f>+B20+C20</f>
        <v>-3.4694469519536142E-17</v>
      </c>
      <c r="E20" s="9">
        <f>+E16+E18-E17-E19</f>
        <v>3.3333333333333298E-2</v>
      </c>
      <c r="F20" s="9">
        <f>+F16+F18-F17-F19</f>
        <v>-3.3333333333333388E-2</v>
      </c>
      <c r="G20" s="10">
        <f>+E20+F20</f>
        <v>-9.0205620750793969E-17</v>
      </c>
      <c r="H20" s="9">
        <f>+H16+H18-H17-H19</f>
        <v>3.3333333333333298E-2</v>
      </c>
      <c r="I20" s="9">
        <f>+I16+I18-I17-I19</f>
        <v>-3.3333333333333388E-2</v>
      </c>
      <c r="J20" s="10">
        <f>+H20+I20</f>
        <v>-9.0205620750793969E-17</v>
      </c>
      <c r="K20" s="20"/>
      <c r="L20" s="20"/>
      <c r="M20" s="20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20"/>
      <c r="L21" s="20"/>
      <c r="M21" s="20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20"/>
      <c r="L22" s="20"/>
      <c r="M22" s="20"/>
      <c r="N22" s="6"/>
      <c r="O22" s="6"/>
    </row>
    <row r="23" spans="1:15" x14ac:dyDescent="0.3">
      <c r="A23" t="s">
        <v>26</v>
      </c>
      <c r="B23" s="20">
        <f>+(1+B14)*B16</f>
        <v>0.60456549713877372</v>
      </c>
      <c r="C23" s="20">
        <f>+(1+C14)*C16</f>
        <v>0.75570687142346715</v>
      </c>
      <c r="D23" s="8"/>
      <c r="E23" s="20">
        <f>+(1+E14)*E16</f>
        <v>0.53822827287062003</v>
      </c>
      <c r="F23" s="20">
        <f>+(1+F14)*F16</f>
        <v>0.67278534108827504</v>
      </c>
      <c r="G23" s="8"/>
      <c r="H23" s="20">
        <f>+(1+H14)*H16</f>
        <v>0.53822827287062003</v>
      </c>
      <c r="I23" s="20">
        <f>+(1+I14)*I16</f>
        <v>0.67278534108827504</v>
      </c>
      <c r="J23" s="8"/>
      <c r="K23" s="20"/>
      <c r="L23" s="20"/>
      <c r="M23" s="20"/>
      <c r="N23" s="6"/>
      <c r="O23" s="6"/>
    </row>
    <row r="24" spans="1:15" x14ac:dyDescent="0.3">
      <c r="A24" t="s">
        <v>59</v>
      </c>
      <c r="B24" s="20">
        <f>+(1+B14)*(B18-B19)</f>
        <v>4.1089474248964815E-2</v>
      </c>
      <c r="C24" s="20">
        <f>+(1+C14)*(C18-C19)</f>
        <v>-5.1361842811206017E-2</v>
      </c>
      <c r="D24" s="8"/>
      <c r="E24" s="20">
        <f>+(1+E14)*(E18-E19)</f>
        <v>0.1853151813881394</v>
      </c>
      <c r="F24" s="20">
        <f>+(1+F14)*(F18-F19)</f>
        <v>-4.6328795347034851E-2</v>
      </c>
      <c r="G24" s="8"/>
      <c r="H24" s="20">
        <f>+(1+H14)*(H18-H19)</f>
        <v>0.1853151813881394</v>
      </c>
      <c r="I24" s="20">
        <f>+(1+I14)*(I18-I19)</f>
        <v>-4.6328795347034851E-2</v>
      </c>
      <c r="J24" s="8"/>
      <c r="K24" s="20"/>
      <c r="L24" s="20"/>
      <c r="M24" s="20"/>
      <c r="N24" s="6"/>
      <c r="O24" s="6"/>
    </row>
    <row r="25" spans="1:15" x14ac:dyDescent="0.3">
      <c r="A25" t="s">
        <v>45</v>
      </c>
      <c r="B25" s="20">
        <f>SUM(B22:B24)</f>
        <v>1.0456549713877386</v>
      </c>
      <c r="C25" s="20">
        <f>SUM(C22:C24)</f>
        <v>1.2043450286122612</v>
      </c>
      <c r="D25" s="10">
        <f>SUM(B22:C24)-SUM(B15:C15)</f>
        <v>0</v>
      </c>
      <c r="E25" s="20">
        <f>SUM(E22:E24)</f>
        <v>1.1235434542587595</v>
      </c>
      <c r="F25" s="20">
        <f>SUM(F22:F24)</f>
        <v>1.1264565457412403</v>
      </c>
      <c r="G25" s="10">
        <f>SUM(E22:F24)-SUM(E15:F15)</f>
        <v>0</v>
      </c>
      <c r="H25" s="20">
        <f>SUM(H22:H24)</f>
        <v>1.1235434542587595</v>
      </c>
      <c r="I25" s="20">
        <f>SUM(I22:I24)</f>
        <v>1.1264565457412403</v>
      </c>
      <c r="J25" s="10">
        <f>SUM(H22:I24)-SUM(H15:I15)</f>
        <v>0</v>
      </c>
      <c r="K25" s="20"/>
      <c r="L25" s="20"/>
      <c r="M25" s="20"/>
      <c r="N25" s="6"/>
      <c r="O25" s="6"/>
    </row>
    <row r="26" spans="1:15" x14ac:dyDescent="0.3">
      <c r="A26" t="s">
        <v>29</v>
      </c>
      <c r="B26" s="20">
        <f>+B41-B14*B19</f>
        <v>3.1089474248964813E-2</v>
      </c>
      <c r="C26" s="20">
        <f>+C41-C14*C19</f>
        <v>-3.886184281120602E-2</v>
      </c>
      <c r="D26" s="8"/>
      <c r="E26" s="20">
        <f>+E41-E14*E19</f>
        <v>0.13531518138813939</v>
      </c>
      <c r="F26" s="20">
        <f>+F41-F14*F19</f>
        <v>-3.3828795347034847E-2</v>
      </c>
      <c r="G26" s="8"/>
      <c r="H26" s="20">
        <f>+H42-H14*H19</f>
        <v>7.5175100771188552E-2</v>
      </c>
      <c r="I26" s="20">
        <f>+I42-I14*I19</f>
        <v>2.6311285269915982E-2</v>
      </c>
      <c r="J26" s="8"/>
      <c r="K26" s="20"/>
      <c r="L26" s="20"/>
      <c r="M26" s="20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20"/>
      <c r="L27" s="20"/>
      <c r="M27" s="20"/>
      <c r="N27" s="6"/>
      <c r="O27" s="6"/>
    </row>
    <row r="28" spans="1:15" x14ac:dyDescent="0.3">
      <c r="A28" t="s">
        <v>28</v>
      </c>
      <c r="B28" s="20">
        <f>+(1+B14)*(B7/B6)*B27</f>
        <v>0.65743158798343704</v>
      </c>
      <c r="C28" s="20">
        <f>+(1+C14)*(C7/C6)*C27</f>
        <v>0.82178948497929627</v>
      </c>
      <c r="D28" s="8"/>
      <c r="E28" s="20">
        <f>+(1+E14)*(E7/E6)*E27</f>
        <v>0.59300858044204607</v>
      </c>
      <c r="F28" s="20">
        <f>+(1+F14)*(F7/F6)*F27</f>
        <v>0.74126072555255762</v>
      </c>
      <c r="G28" s="8"/>
      <c r="H28" s="20">
        <f>+(1+H14)*(H7/H6)*H27</f>
        <v>0.59300858044204607</v>
      </c>
      <c r="I28" s="20">
        <f>+(1+I14)*(I7/I6)*I27</f>
        <v>0.74126072555255762</v>
      </c>
      <c r="J28" s="8"/>
      <c r="K28" s="20"/>
      <c r="L28" s="20"/>
      <c r="M28" s="20"/>
      <c r="N28" s="6"/>
      <c r="O28" s="6"/>
    </row>
    <row r="29" spans="1:15" x14ac:dyDescent="0.3">
      <c r="A29" t="s">
        <v>30</v>
      </c>
      <c r="B29" s="20">
        <f>+B17</f>
        <v>0.14602279804422566</v>
      </c>
      <c r="C29" s="20">
        <f>+C17</f>
        <v>0.18252849755528208</v>
      </c>
      <c r="D29" s="8"/>
      <c r="E29" s="20">
        <f>+E17</f>
        <v>0.16188635909524071</v>
      </c>
      <c r="F29" s="20">
        <f>+F17</f>
        <v>0.2023579488690509</v>
      </c>
      <c r="G29" s="8"/>
      <c r="H29" s="20">
        <f>+H17</f>
        <v>0.16188635909524071</v>
      </c>
      <c r="I29" s="20">
        <f>+I17</f>
        <v>0.2023579488690509</v>
      </c>
      <c r="J29" s="8"/>
      <c r="K29" s="20"/>
      <c r="L29" s="20"/>
      <c r="M29" s="20"/>
      <c r="N29" s="6"/>
      <c r="O29" s="6"/>
    </row>
    <row r="30" spans="1:15" x14ac:dyDescent="0.3">
      <c r="A30" t="s">
        <v>31</v>
      </c>
      <c r="B30" s="20">
        <f>+B26</f>
        <v>3.1089474248964813E-2</v>
      </c>
      <c r="C30" s="20">
        <f>+C26</f>
        <v>-3.886184281120602E-2</v>
      </c>
      <c r="D30" s="8"/>
      <c r="E30" s="9">
        <f>+E26</f>
        <v>0.13531518138813939</v>
      </c>
      <c r="F30" s="9">
        <f>+F26</f>
        <v>-3.3828795347034847E-2</v>
      </c>
      <c r="G30" s="8"/>
      <c r="H30" s="9">
        <f>+H26</f>
        <v>7.5175100771188552E-2</v>
      </c>
      <c r="I30" s="9">
        <f>+I26</f>
        <v>2.6311285269915982E-2</v>
      </c>
      <c r="J30" s="8"/>
      <c r="K30" s="20"/>
      <c r="L30" s="20"/>
      <c r="M30" s="20"/>
      <c r="N30" s="6"/>
      <c r="O30" s="6"/>
    </row>
    <row r="31" spans="1:15" x14ac:dyDescent="0.3">
      <c r="A31" t="s">
        <v>32</v>
      </c>
      <c r="B31" s="30">
        <f>SUM(B27:B30)</f>
        <v>1.0345438602766277</v>
      </c>
      <c r="C31" s="30">
        <f>SUM(C27:C30)</f>
        <v>1.2154561397233723</v>
      </c>
      <c r="D31" s="10">
        <f>+B31+C31-B15-C15</f>
        <v>0</v>
      </c>
      <c r="E31" s="9">
        <f>SUM(E27:E30)</f>
        <v>1.0902101209254262</v>
      </c>
      <c r="F31" s="9">
        <f>SUM(F27:F30)</f>
        <v>1.1597898790745738</v>
      </c>
      <c r="G31" s="10">
        <f>+E31+F31-E15-F15</f>
        <v>0</v>
      </c>
      <c r="H31" s="9">
        <f>SUM(H27:H30)</f>
        <v>1.0300700403084755</v>
      </c>
      <c r="I31" s="9">
        <f>SUM(I27:I30)</f>
        <v>1.2199299596915245</v>
      </c>
      <c r="J31" s="10">
        <f>+H31+I31-H15-I15</f>
        <v>0</v>
      </c>
      <c r="K31" s="20"/>
      <c r="L31" s="20"/>
      <c r="M31" s="20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23"/>
      <c r="L32" s="23"/>
      <c r="M32" s="22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23"/>
      <c r="L33" s="23"/>
      <c r="M33" s="22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23"/>
      <c r="L34" s="23"/>
      <c r="M34" s="34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6"/>
      <c r="O35" s="6"/>
    </row>
    <row r="36" spans="1:15" x14ac:dyDescent="0.3">
      <c r="A36" t="s">
        <v>46</v>
      </c>
      <c r="B36" s="8">
        <f>+B2/B38+B18</f>
        <v>5.286609084466326E-2</v>
      </c>
      <c r="C36" s="8">
        <f>+C2/C38+C18</f>
        <v>6.6082613555829076E-2</v>
      </c>
      <c r="D36" s="6"/>
      <c r="E36" s="8">
        <f>+E2/E38+E18</f>
        <v>7.7002529793648244E-2</v>
      </c>
      <c r="F36" s="8">
        <f>+F2/F38+F18</f>
        <v>4.6253162242060289E-2</v>
      </c>
      <c r="G36" s="6"/>
      <c r="H36" s="8">
        <f>+H2/H38+H18</f>
        <v>7.7002529793648244E-2</v>
      </c>
      <c r="I36" s="8">
        <f>+I2/I38+I18</f>
        <v>4.6253162242060289E-2</v>
      </c>
      <c r="J36" s="6"/>
      <c r="K36" s="23"/>
      <c r="L36" s="23"/>
      <c r="M36" s="23"/>
      <c r="N36" s="6"/>
      <c r="O36" s="6"/>
    </row>
    <row r="37" spans="1:15" x14ac:dyDescent="0.3">
      <c r="A37" t="s">
        <v>36</v>
      </c>
      <c r="B37" s="8">
        <f>+(B8/(B14*B6))*(1+B14)*B27</f>
        <v>5.2866090844663254E-2</v>
      </c>
      <c r="C37" s="8">
        <f>+(C8/(C14*C6))*(1+C14)*C27</f>
        <v>6.6082613555829062E-2</v>
      </c>
      <c r="D37" s="8">
        <f>+B37+C37</f>
        <v>0.11894870440049232</v>
      </c>
      <c r="E37" s="8">
        <f>+(E8/(E14*E6))*(1+E14)*E27</f>
        <v>5.4780307571426018E-2</v>
      </c>
      <c r="F37" s="8">
        <f>+(F8/(F14*F6))*(1+F14)*F27</f>
        <v>6.8475384464282515E-2</v>
      </c>
      <c r="G37" s="8">
        <f>+E37+F37</f>
        <v>0.12325569203570853</v>
      </c>
      <c r="H37" s="8">
        <f>+(H8/(H14*H6))*(1+H14)*H27</f>
        <v>5.4780307571426018E-2</v>
      </c>
      <c r="I37" s="8">
        <f>+(I8/(I14*I6))*(1+I14)*I27</f>
        <v>6.8475384464282515E-2</v>
      </c>
      <c r="J37" s="8">
        <f>+H37+I37</f>
        <v>0.12325569203570853</v>
      </c>
      <c r="K37" s="20"/>
      <c r="L37" s="20"/>
      <c r="M37" s="20"/>
      <c r="N37" s="6"/>
      <c r="O37" s="6"/>
    </row>
    <row r="38" spans="1:15" x14ac:dyDescent="0.3">
      <c r="A38" t="s">
        <v>38</v>
      </c>
      <c r="B38" s="8">
        <f>+(D2)/(D37-D18)</f>
        <v>233.28462668167418</v>
      </c>
      <c r="C38" s="8">
        <f>+B38</f>
        <v>233.28462668167418</v>
      </c>
      <c r="D38" s="8"/>
      <c r="E38" s="8">
        <f>+(G2)/(G37-G18)</f>
        <v>370.33567137669763</v>
      </c>
      <c r="F38" s="8">
        <f>+E38</f>
        <v>370.33567137669763</v>
      </c>
      <c r="G38" s="8"/>
      <c r="H38" s="8">
        <f>+(J2)/(J37-J18)</f>
        <v>370.33567137669763</v>
      </c>
      <c r="I38" s="8">
        <f>+H38</f>
        <v>370.33567137669763</v>
      </c>
      <c r="J38" s="8"/>
      <c r="K38" s="20"/>
      <c r="L38" s="20"/>
      <c r="M38" s="20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2.2222222222222227E-2</v>
      </c>
      <c r="F39" s="11">
        <f>+F36-F37</f>
        <v>-2.2222222222222227E-2</v>
      </c>
      <c r="G39" s="10">
        <f>+E39+F39</f>
        <v>0</v>
      </c>
      <c r="H39" s="11">
        <f>+H36-H37</f>
        <v>2.2222222222222227E-2</v>
      </c>
      <c r="I39" s="11">
        <f>+I36-I37</f>
        <v>-2.2222222222222227E-2</v>
      </c>
      <c r="J39" s="10">
        <f>+H39+I39</f>
        <v>0</v>
      </c>
      <c r="K39" s="20"/>
      <c r="L39" s="20"/>
      <c r="M39" s="20"/>
      <c r="N39" s="6"/>
      <c r="O39" s="6"/>
    </row>
    <row r="40" spans="1:15" x14ac:dyDescent="0.3">
      <c r="A40" t="s">
        <v>47</v>
      </c>
      <c r="E40" s="8">
        <f>+B39-E39</f>
        <v>-2.2222222222222227E-2</v>
      </c>
      <c r="F40" s="8">
        <f>+C39-F39</f>
        <v>2.2222222222222227E-2</v>
      </c>
      <c r="H40" s="8">
        <f>+B39-H39</f>
        <v>-2.2222222222222227E-2</v>
      </c>
      <c r="I40" s="8">
        <f>+C39-I39</f>
        <v>2.2222222222222227E-2</v>
      </c>
      <c r="K40" s="20"/>
      <c r="L40" s="20"/>
      <c r="M40" s="22"/>
      <c r="N40" s="6"/>
      <c r="O40" s="6"/>
    </row>
    <row r="41" spans="1:15" x14ac:dyDescent="0.3">
      <c r="A41" t="s">
        <v>41</v>
      </c>
      <c r="B41" s="8">
        <f>+B14*B18</f>
        <v>3.1089474248964813E-2</v>
      </c>
      <c r="C41" s="8">
        <f>+C14*C18</f>
        <v>3.886184281120602E-2</v>
      </c>
      <c r="D41" s="8">
        <f>B41+C41</f>
        <v>6.9951317060170826E-2</v>
      </c>
      <c r="E41" s="8">
        <f>+E14*E18</f>
        <v>0.13531518138813939</v>
      </c>
      <c r="F41" s="8">
        <f>+F14*F18</f>
        <v>3.3828795347034847E-2</v>
      </c>
      <c r="G41" s="8">
        <f>E41+F41</f>
        <v>0.16914397673517423</v>
      </c>
      <c r="H41" s="17">
        <f>+H14*H18</f>
        <v>0.13531518138813939</v>
      </c>
      <c r="I41" s="17">
        <f>+I14*I18</f>
        <v>3.3828795347034847E-2</v>
      </c>
      <c r="J41" s="8">
        <f>H41+I41</f>
        <v>0.16914397673517423</v>
      </c>
      <c r="K41" s="28"/>
      <c r="L41" s="28"/>
      <c r="M41" s="20"/>
      <c r="N41" s="6"/>
      <c r="O41" s="6"/>
    </row>
    <row r="42" spans="1:15" x14ac:dyDescent="0.3">
      <c r="A42" t="s">
        <v>42</v>
      </c>
      <c r="B42" s="8">
        <f>+D41*B15/(B15+C15)</f>
        <v>3.1089474248964813E-2</v>
      </c>
      <c r="C42" s="8">
        <f>+D41*C15/(B15+C15)</f>
        <v>3.8861842811206013E-2</v>
      </c>
      <c r="D42" s="8"/>
      <c r="E42" s="17">
        <f>+G41*E15/(E15+F15)</f>
        <v>7.5175100771188552E-2</v>
      </c>
      <c r="F42" s="17">
        <f>+G41*F15/(E15+F15)</f>
        <v>9.3968875963985676E-2</v>
      </c>
      <c r="G42" s="8"/>
      <c r="H42" s="8">
        <f>+J41*H15/(H15+I15)</f>
        <v>7.5175100771188552E-2</v>
      </c>
      <c r="I42" s="8">
        <f>+J41*I15/(H15+I15)</f>
        <v>9.3968875963985676E-2</v>
      </c>
      <c r="J42" s="8"/>
      <c r="K42" s="20"/>
      <c r="L42" s="20"/>
      <c r="M42" s="20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35"/>
      <c r="L43" s="35"/>
      <c r="M43" s="20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-6.014008061695085E-2</v>
      </c>
      <c r="F44" s="8">
        <f>+F14*F40</f>
        <v>6.014008061695085E-2</v>
      </c>
      <c r="G44" s="6"/>
      <c r="H44" s="6"/>
      <c r="I44" s="6"/>
      <c r="J44" s="6"/>
      <c r="K44" s="22"/>
      <c r="L44" s="22"/>
      <c r="M44" s="22"/>
      <c r="N44" s="6"/>
      <c r="O44" s="6"/>
    </row>
    <row r="45" spans="1:15" x14ac:dyDescent="0.3">
      <c r="A45" t="s">
        <v>33</v>
      </c>
      <c r="B45" s="6"/>
      <c r="C45" s="6"/>
      <c r="D45" s="6"/>
      <c r="E45" s="8">
        <f>+E31+E44</f>
        <v>1.0300700403084755</v>
      </c>
      <c r="F45" s="8">
        <f>+F31+F44</f>
        <v>1.2199299596915245</v>
      </c>
      <c r="G45" s="6"/>
      <c r="H45" s="6"/>
      <c r="I45" s="6"/>
      <c r="J45" s="6"/>
      <c r="K45" s="22"/>
      <c r="L45" s="22"/>
      <c r="M45" s="22"/>
      <c r="N45" s="6"/>
      <c r="O45" s="6"/>
    </row>
    <row r="46" spans="1:15" x14ac:dyDescent="0.3">
      <c r="B46" s="6"/>
      <c r="C46" s="6"/>
      <c r="D46" s="6"/>
      <c r="E46" s="8"/>
      <c r="F46" s="8"/>
      <c r="G46" s="6"/>
      <c r="H46" s="6"/>
      <c r="I46" s="6"/>
      <c r="J46" s="6"/>
      <c r="K46" s="22"/>
      <c r="L46" s="22"/>
      <c r="M46" s="22"/>
      <c r="N46" s="6"/>
      <c r="O46" s="6"/>
    </row>
    <row r="47" spans="1:15" x14ac:dyDescent="0.3">
      <c r="B47" s="6"/>
      <c r="C47" s="6"/>
      <c r="D47" s="6"/>
      <c r="E47" s="8"/>
      <c r="F47" s="6"/>
      <c r="G47" s="6"/>
      <c r="H47" s="6"/>
      <c r="I47" s="6"/>
      <c r="J47" s="6"/>
      <c r="K47" s="22"/>
      <c r="L47" s="22"/>
      <c r="M47" s="22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22"/>
      <c r="L48" s="22"/>
      <c r="M48" s="22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22"/>
      <c r="L49" s="22"/>
      <c r="M49" s="22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22"/>
      <c r="L50" s="22"/>
      <c r="M50" s="22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20"/>
      <c r="L51" s="22"/>
      <c r="M51" s="22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20"/>
      <c r="L52" s="22"/>
      <c r="M52" s="22"/>
      <c r="N52" s="6"/>
      <c r="O52" s="6"/>
    </row>
    <row r="53" spans="1:15" x14ac:dyDescent="0.3">
      <c r="A53" t="s">
        <v>21</v>
      </c>
      <c r="B53" s="8">
        <f>+(B11-B12)*B3+C11-C12</f>
        <v>-1.9999999999999983E-3</v>
      </c>
      <c r="C53" s="6"/>
      <c r="D53" s="6"/>
      <c r="E53" s="8">
        <f>+(E11-E12)*E3+F11-F12</f>
        <v>3.0000000000000009E-2</v>
      </c>
      <c r="F53" s="6"/>
      <c r="G53" s="6"/>
      <c r="H53" s="8">
        <f>+(H11-H12)*H3+I11-I12</f>
        <v>3.0000000000000009E-2</v>
      </c>
      <c r="I53" s="6"/>
      <c r="J53" s="6"/>
      <c r="K53" s="20"/>
      <c r="L53" s="22"/>
      <c r="M53" s="22"/>
      <c r="N53" s="6"/>
      <c r="O53" s="6"/>
    </row>
    <row r="54" spans="1:15" x14ac:dyDescent="0.3">
      <c r="A54" t="s">
        <v>22</v>
      </c>
      <c r="B54" s="8">
        <f>+B7*B51+C7*B52+B53</f>
        <v>0.28600000000000003</v>
      </c>
      <c r="C54" s="6"/>
      <c r="D54" s="6"/>
      <c r="E54" s="8">
        <f>+E7*E51+F7*E52+E53</f>
        <v>0.31800000000000006</v>
      </c>
      <c r="F54" s="6"/>
      <c r="G54" s="6"/>
      <c r="H54" s="8">
        <f>+H7*H51+I7*H52+H53</f>
        <v>0.31800000000000006</v>
      </c>
      <c r="I54" s="6"/>
      <c r="J54" s="6"/>
      <c r="K54" s="20"/>
      <c r="L54" s="22"/>
      <c r="M54" s="22"/>
      <c r="N54" s="6"/>
      <c r="O54" s="6"/>
    </row>
    <row r="55" spans="1:15" x14ac:dyDescent="0.3">
      <c r="A55" t="s">
        <v>23</v>
      </c>
      <c r="B55" s="8">
        <f>+B7*B51-B8*B51+C7*B52-C8*B52+B53-B9*B3-C9</f>
        <v>-0.86599999999999988</v>
      </c>
      <c r="C55" s="6"/>
      <c r="D55" s="6"/>
      <c r="E55" s="8">
        <f>+E7*E51-E8*E51+F7*E52-F8*E52+E53-E9*E3-F9</f>
        <v>-0.83399999999999985</v>
      </c>
      <c r="F55" s="6"/>
      <c r="G55" s="6"/>
      <c r="H55" s="8">
        <f>+H7*H51-H8*H51+I7*H52-I8*H52+H53-H9*H3-I9</f>
        <v>-0.83399999999999985</v>
      </c>
      <c r="I55" s="6"/>
      <c r="J55" s="6"/>
      <c r="K55" s="20"/>
      <c r="L55" s="22"/>
      <c r="M55" s="22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20"/>
      <c r="L56" s="22"/>
      <c r="M56" s="22"/>
      <c r="N56" s="6"/>
      <c r="O56" s="6"/>
    </row>
    <row r="57" spans="1:15" x14ac:dyDescent="0.3">
      <c r="A57" t="s">
        <v>10</v>
      </c>
      <c r="B57" s="8">
        <f>B55/B54</f>
        <v>-3.027972027972027</v>
      </c>
      <c r="C57" s="6"/>
      <c r="D57" s="6"/>
      <c r="E57" s="8">
        <f>E55/E54</f>
        <v>-2.6226415094339615</v>
      </c>
      <c r="F57" s="6"/>
      <c r="G57" s="6"/>
      <c r="H57" s="8">
        <f>H55/H54</f>
        <v>-2.6226415094339615</v>
      </c>
      <c r="I57" s="6"/>
      <c r="J57" s="6"/>
      <c r="K57" s="20"/>
      <c r="L57" s="22"/>
      <c r="M57" s="22"/>
      <c r="N57" s="6"/>
      <c r="O57" s="6"/>
    </row>
    <row r="58" spans="1:15" x14ac:dyDescent="0.3">
      <c r="A58" t="s">
        <v>11</v>
      </c>
      <c r="B58" s="8">
        <f>-B56/B54</f>
        <v>-0.25174825174825177</v>
      </c>
      <c r="C58" s="6"/>
      <c r="D58" s="6"/>
      <c r="E58" s="8">
        <f>-E56/E54</f>
        <v>-0.22641509433962262</v>
      </c>
      <c r="F58" s="6"/>
      <c r="G58" s="6"/>
      <c r="H58" s="8">
        <f>-H56/H54</f>
        <v>-0.22641509433962262</v>
      </c>
      <c r="I58" s="6"/>
      <c r="J58" s="6"/>
      <c r="K58" s="20"/>
      <c r="L58" s="22"/>
      <c r="M58" s="22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22"/>
      <c r="L59" s="22"/>
      <c r="M59" s="22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opLeftCell="A18" workbookViewId="0">
      <selection activeCell="B47" sqref="B47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56</v>
      </c>
      <c r="E1" t="s">
        <v>57</v>
      </c>
      <c r="H1" s="52" t="s">
        <v>64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+E2+H4</f>
        <v>19.39</v>
      </c>
      <c r="I2" s="14">
        <f>+F2+I4</f>
        <v>3.1099999999999994</v>
      </c>
      <c r="J2" s="14">
        <f t="shared" ref="J2" si="0">+G2</f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A4" t="s">
        <v>65</v>
      </c>
      <c r="H4" s="53">
        <v>9.39</v>
      </c>
      <c r="I4" s="14">
        <f>-H4</f>
        <v>-9.39</v>
      </c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0.05</v>
      </c>
      <c r="D11" s="6"/>
      <c r="E11" s="16">
        <f>+B11</f>
        <v>0.01</v>
      </c>
      <c r="F11" s="36">
        <v>0.05</v>
      </c>
      <c r="G11" s="6"/>
      <c r="H11" s="16">
        <f t="shared" ref="H11:I12" si="3">+E11</f>
        <v>0.01</v>
      </c>
      <c r="I11" s="23">
        <f t="shared" si="3"/>
        <v>0.05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0.01</v>
      </c>
      <c r="D12" s="6"/>
      <c r="E12" s="16">
        <f>+B12</f>
        <v>0</v>
      </c>
      <c r="F12" s="23">
        <v>0.01</v>
      </c>
      <c r="G12" s="6"/>
      <c r="H12" s="16">
        <f t="shared" si="3"/>
        <v>0</v>
      </c>
      <c r="I12" s="16">
        <f t="shared" si="3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2.5138146713328746</v>
      </c>
      <c r="C14" s="8">
        <f>+B14</f>
        <v>2.5138146713328746</v>
      </c>
      <c r="D14" s="6"/>
      <c r="E14" s="8">
        <f>-E57/2+((E57^2)/4-E58)^0.5</f>
        <v>2.5138146713328746</v>
      </c>
      <c r="F14" s="8">
        <f>+E14</f>
        <v>2.5138146713328746</v>
      </c>
      <c r="G14" s="6"/>
      <c r="H14" s="8">
        <f>-H57/2+((H57^2)/4-H58)^0.5</f>
        <v>2.5138146713328746</v>
      </c>
      <c r="I14" s="8">
        <f>+H14</f>
        <v>2.5138146713328746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0.14408792801786333</v>
      </c>
      <c r="C16" s="8">
        <f>+(C7-C8/C14)*(1-C9)*C15/(C6+C7+C8)</f>
        <v>0.18010991002232915</v>
      </c>
      <c r="D16" s="6"/>
      <c r="E16" s="8">
        <f>+(E7-E8/E14)*(1-E9)*E15/(E6+E7+E8)</f>
        <v>0.14408792801786333</v>
      </c>
      <c r="F16" s="8">
        <f>+(F7-F8/F14)*(1-F9)*F15/(F6+F7+F8)</f>
        <v>0.18010991002232915</v>
      </c>
      <c r="G16" s="6"/>
      <c r="H16" s="8">
        <f>+(H7-H8/H14)*(1-H9)*H15/(H6+H7+H8)</f>
        <v>0.14408792801786333</v>
      </c>
      <c r="I16" s="8">
        <f>+(I7-I8/I14)*(1-I9)*I15/(I6+I7+I8)</f>
        <v>0.18010991002232915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0.17075459468453</v>
      </c>
      <c r="C17" s="8">
        <f>+C9*C15/(1+C14)</f>
        <v>0.2134432433556625</v>
      </c>
      <c r="D17" s="8">
        <f>+B17+C17</f>
        <v>0.38419783804019247</v>
      </c>
      <c r="E17" s="8">
        <f>+E9*E15/(1+E14)</f>
        <v>0.17075459468453</v>
      </c>
      <c r="F17" s="8">
        <f>+F9*F15/(1+F14)</f>
        <v>0.2134432433556625</v>
      </c>
      <c r="G17" s="8">
        <f>+E17+F17</f>
        <v>0.38419783804019247</v>
      </c>
      <c r="H17" s="8">
        <f>+H9*H15/(1+H14)</f>
        <v>0.17075459468453</v>
      </c>
      <c r="I17" s="8">
        <f>+I9*I15/(1+I14)</f>
        <v>0.2134432433556625</v>
      </c>
      <c r="J17" s="8">
        <f>+H17+I17</f>
        <v>0.38419783804019247</v>
      </c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6.25E-2</v>
      </c>
      <c r="D18" s="8">
        <f>+B18+C18</f>
        <v>7.2499999999999995E-2</v>
      </c>
      <c r="E18" s="20">
        <f>+E11*E15</f>
        <v>0.01</v>
      </c>
      <c r="F18" s="20">
        <f>+F11*F15</f>
        <v>6.25E-2</v>
      </c>
      <c r="G18" s="8">
        <f>+E18+F18</f>
        <v>7.2499999999999995E-2</v>
      </c>
      <c r="H18" s="20">
        <f>+H11*H15</f>
        <v>0.01</v>
      </c>
      <c r="I18" s="20">
        <f>+I11*I15</f>
        <v>6.25E-2</v>
      </c>
      <c r="J18" s="8">
        <f>+H18+I18</f>
        <v>7.2499999999999995E-2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1.2500000000000001E-2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-1.6666666666666663E-2</v>
      </c>
      <c r="C20" s="20">
        <f>+C16+C18-C17-C19</f>
        <v>1.6666666666666646E-2</v>
      </c>
      <c r="D20" s="10">
        <f>+B20+C20</f>
        <v>0</v>
      </c>
      <c r="E20" s="20">
        <f>+E16+E18-E17-E19</f>
        <v>-1.6666666666666663E-2</v>
      </c>
      <c r="F20" s="20">
        <f>+F16+F18-F17-F19</f>
        <v>1.6666666666666646E-2</v>
      </c>
      <c r="G20" s="10">
        <f>+E20+F20</f>
        <v>0</v>
      </c>
      <c r="H20" s="20">
        <f>+H16+H18-H17-H19</f>
        <v>-1.6666666666666663E-2</v>
      </c>
      <c r="I20" s="20">
        <f>+I16+I18-I17-I19</f>
        <v>1.6666666666666646E-2</v>
      </c>
      <c r="J20" s="10">
        <f>+H20+I20</f>
        <v>0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0.50629827543112327</v>
      </c>
      <c r="C23" s="20">
        <f>+(1+C14)*C16</f>
        <v>0.63287284428890411</v>
      </c>
      <c r="D23" s="8"/>
      <c r="E23" s="20">
        <f>+(1+E14)*E16</f>
        <v>0.50629827543112327</v>
      </c>
      <c r="F23" s="20">
        <f>+(1+F14)*F16</f>
        <v>0.63287284428890411</v>
      </c>
      <c r="G23" s="8"/>
      <c r="H23" s="20">
        <f>+(1+H14)*H16</f>
        <v>0.50629827543112327</v>
      </c>
      <c r="I23" s="20">
        <f>+(1+I14)*I16</f>
        <v>0.63287284428890411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3.5138146713328745E-2</v>
      </c>
      <c r="C24" s="20">
        <f>+(1+C14)*(C18-C19)</f>
        <v>0.17569073356664375</v>
      </c>
      <c r="D24" s="8"/>
      <c r="E24" s="20">
        <f>+(1+E14)*(E18-E19)</f>
        <v>3.5138146713328745E-2</v>
      </c>
      <c r="F24" s="20">
        <f>+(1+F14)*(F18-F19)</f>
        <v>0.17569073356664375</v>
      </c>
      <c r="G24" s="8"/>
      <c r="H24" s="20">
        <f>+(1+H14)*(H18-H19)</f>
        <v>3.5138146713328745E-2</v>
      </c>
      <c r="I24" s="20">
        <f>+(1+I14)*(I18-I19)</f>
        <v>0.17569073356664375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0.941436422144452</v>
      </c>
      <c r="C25" s="20">
        <f>SUM(C22:C24)</f>
        <v>1.3085635778555478</v>
      </c>
      <c r="D25" s="10">
        <f>SUM(B22:C24)-SUM(B15:C15)</f>
        <v>0</v>
      </c>
      <c r="E25" s="20">
        <f>SUM(E22:E24)</f>
        <v>0.941436422144452</v>
      </c>
      <c r="F25" s="20">
        <f>SUM(F22:F24)</f>
        <v>1.3085635778555478</v>
      </c>
      <c r="G25" s="10">
        <f>SUM(E22:F24)-SUM(E15:F15)</f>
        <v>0</v>
      </c>
      <c r="H25" s="20">
        <f>SUM(H22:H24)</f>
        <v>0.941436422144452</v>
      </c>
      <c r="I25" s="20">
        <f>SUM(I22:I24)</f>
        <v>1.3085635778555478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+B42-B14*B19</f>
        <v>8.1000694965170414E-2</v>
      </c>
      <c r="C26" s="20">
        <f>+C42-C14*C19</f>
        <v>6.9828185314802074E-2</v>
      </c>
      <c r="D26" s="8"/>
      <c r="E26" s="20">
        <f>+E41-E14*E19</f>
        <v>2.5138146713328747E-2</v>
      </c>
      <c r="F26" s="20">
        <f>+F41-F14*F19</f>
        <v>0.12569073356664373</v>
      </c>
      <c r="G26" s="8"/>
      <c r="H26" s="20">
        <f>+H41-H14*H19</f>
        <v>2.5138146713328747E-2</v>
      </c>
      <c r="I26" s="20">
        <f>+I41-I14*I19</f>
        <v>0.12569073356664373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0.56221034741326004</v>
      </c>
      <c r="C28" s="20">
        <f>+(1+C14)*(C7/C6)*C27</f>
        <v>0.70276293426657499</v>
      </c>
      <c r="D28" s="8"/>
      <c r="E28" s="20">
        <f>+(1+E14)*(E7/E6)*E27</f>
        <v>0.56221034741326004</v>
      </c>
      <c r="F28" s="20">
        <f>+(1+F14)*(F7/F6)*F27</f>
        <v>0.70276293426657499</v>
      </c>
      <c r="G28" s="8"/>
      <c r="H28" s="20">
        <f>+(1+H14)*(H7/H6)*H27</f>
        <v>0.56221034741326004</v>
      </c>
      <c r="I28" s="20">
        <f>+(1+I14)*(I7/I6)*I27</f>
        <v>0.70276293426657499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0.17075459468453</v>
      </c>
      <c r="C29" s="20">
        <f>+C17</f>
        <v>0.2134432433556625</v>
      </c>
      <c r="D29" s="8"/>
      <c r="E29" s="20">
        <f>+E17</f>
        <v>0.17075459468453</v>
      </c>
      <c r="F29" s="20">
        <f>+F17</f>
        <v>0.2134432433556625</v>
      </c>
      <c r="G29" s="8"/>
      <c r="H29" s="20">
        <f>+H17</f>
        <v>0.17075459468453</v>
      </c>
      <c r="I29" s="20">
        <f>+I17</f>
        <v>0.2134432433556625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8.1000694965170414E-2</v>
      </c>
      <c r="C30" s="20">
        <f>+C26</f>
        <v>6.9828185314802074E-2</v>
      </c>
      <c r="D30" s="8"/>
      <c r="E30" s="20">
        <f>+E26</f>
        <v>2.5138146713328747E-2</v>
      </c>
      <c r="F30" s="20">
        <f>+F26</f>
        <v>0.12569073356664373</v>
      </c>
      <c r="G30" s="8"/>
      <c r="H30" s="20">
        <f>+H26</f>
        <v>2.5138146713328747E-2</v>
      </c>
      <c r="I30" s="20">
        <f>+I26</f>
        <v>0.12569073356664373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9">
        <f>SUM(B27:B30)</f>
        <v>1.0139656370629604</v>
      </c>
      <c r="C31" s="9">
        <f>SUM(C27:C30)</f>
        <v>1.2360343629370396</v>
      </c>
      <c r="D31" s="10">
        <f>+B31+C31-B15-C15</f>
        <v>0</v>
      </c>
      <c r="E31" s="9">
        <f>SUM(E27:E30)</f>
        <v>0.95810308881111872</v>
      </c>
      <c r="F31" s="9">
        <f>SUM(F27:F30)</f>
        <v>1.2918969111888812</v>
      </c>
      <c r="G31" s="10">
        <f>+E31+F31-E15-F15</f>
        <v>0</v>
      </c>
      <c r="H31" s="9">
        <f>SUM(H27:H30)</f>
        <v>0.95810308881111872</v>
      </c>
      <c r="I31" s="9">
        <f>SUM(I27:I30)</f>
        <v>1.2918969111888812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 t="s">
        <v>66</v>
      </c>
      <c r="B33" s="20"/>
      <c r="C33" s="20"/>
      <c r="D33" s="22"/>
      <c r="E33" s="20"/>
      <c r="F33" s="20"/>
      <c r="G33" s="22"/>
      <c r="H33" s="24">
        <f>+(H4/H38)*H14</f>
        <v>5.59192264829678E-2</v>
      </c>
      <c r="I33" s="24">
        <f>+(I4/I38)*I14</f>
        <v>-5.59192264829678E-2</v>
      </c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3.3689849759914486E-2</v>
      </c>
      <c r="C36" s="8">
        <f>+C2/C38+C18</f>
        <v>9.2112312199893104E-2</v>
      </c>
      <c r="D36" s="6"/>
      <c r="E36" s="8">
        <f>+E2/E38+E18</f>
        <v>3.3689849759914486E-2</v>
      </c>
      <c r="F36" s="8">
        <f>+F2/F38+F18</f>
        <v>9.2112312199893104E-2</v>
      </c>
      <c r="G36" s="6"/>
      <c r="H36" s="8">
        <f>+H2/H38+H18</f>
        <v>5.5934618684474191E-2</v>
      </c>
      <c r="I36" s="8">
        <f>+I2/I38+I18</f>
        <v>6.9867543275333399E-2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5.5912071982136706E-2</v>
      </c>
      <c r="C37" s="8">
        <f>+(C8/(C14*C6))*(1+C14)*C27</f>
        <v>6.9890089977670877E-2</v>
      </c>
      <c r="D37" s="8">
        <f>+B37+C37</f>
        <v>0.12580216195980759</v>
      </c>
      <c r="E37" s="8">
        <f>+(E8/(E14*E6))*(1+E14)*E27</f>
        <v>5.5912071982136706E-2</v>
      </c>
      <c r="F37" s="8">
        <f>+(F8/(F14*F6))*(1+F14)*F27</f>
        <v>6.9890089977670877E-2</v>
      </c>
      <c r="G37" s="8">
        <f>+E37+F37</f>
        <v>0.12580216195980759</v>
      </c>
      <c r="H37" s="8">
        <f>+(H8/(H14*H6))*(1+H14)*H27</f>
        <v>5.5912071982136706E-2</v>
      </c>
      <c r="I37" s="8">
        <f>+(I8/(I14*I6))*(1+I14)*I27</f>
        <v>6.9890089977670877E-2</v>
      </c>
      <c r="J37" s="8">
        <f>+H37+I37</f>
        <v>0.12580216195980759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422.12171463075151</v>
      </c>
      <c r="C38" s="8">
        <f>+B38</f>
        <v>422.12171463075151</v>
      </c>
      <c r="D38" s="8"/>
      <c r="E38" s="8">
        <f>+(G2)/(G37-G18)</f>
        <v>422.12171463075151</v>
      </c>
      <c r="F38" s="8">
        <f>+E38</f>
        <v>422.12171463075151</v>
      </c>
      <c r="G38" s="8"/>
      <c r="H38" s="8">
        <f>+(J2)/(J37-J18)</f>
        <v>422.12171463075151</v>
      </c>
      <c r="I38" s="8">
        <f>+H38</f>
        <v>422.12171463075151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-2.222222222222222E-2</v>
      </c>
      <c r="C39" s="11">
        <f>+C36-C37</f>
        <v>2.2222222222222227E-2</v>
      </c>
      <c r="D39" s="10">
        <f>+B39+C39</f>
        <v>0</v>
      </c>
      <c r="E39" s="11">
        <f>+E36-E37</f>
        <v>-2.222222222222222E-2</v>
      </c>
      <c r="F39" s="11">
        <f>+F36-F37</f>
        <v>2.2222222222222227E-2</v>
      </c>
      <c r="G39" s="10">
        <f>+E39+F39</f>
        <v>0</v>
      </c>
      <c r="H39" s="11">
        <f>+H36-H37</f>
        <v>2.2546702337485069E-5</v>
      </c>
      <c r="I39" s="11">
        <f>+I36-I37</f>
        <v>-2.2546702337478131E-5</v>
      </c>
      <c r="J39" s="10">
        <f>+H39+I39</f>
        <v>6.9388939039072284E-18</v>
      </c>
      <c r="K39" s="6"/>
      <c r="L39" s="6"/>
      <c r="M39" s="6"/>
      <c r="N39" s="6"/>
      <c r="O39" s="6"/>
    </row>
    <row r="40" spans="1:15" x14ac:dyDescent="0.3">
      <c r="A40" s="50" t="s">
        <v>61</v>
      </c>
      <c r="B40" s="47"/>
      <c r="C40" s="47"/>
      <c r="D40" s="47"/>
      <c r="E40" s="48">
        <f>-E39</f>
        <v>2.222222222222222E-2</v>
      </c>
      <c r="F40" s="48">
        <f>-F39</f>
        <v>-2.2222222222222227E-2</v>
      </c>
      <c r="G40" s="47"/>
      <c r="H40" s="48">
        <f>-H39</f>
        <v>-2.2546702337485069E-5</v>
      </c>
      <c r="I40" s="48">
        <f>-I39</f>
        <v>2.2546702337478131E-5</v>
      </c>
      <c r="J40" s="47"/>
      <c r="K40" s="6"/>
      <c r="L40" s="6"/>
      <c r="M40" s="6"/>
      <c r="N40" s="6"/>
      <c r="O40" s="6"/>
    </row>
    <row r="41" spans="1:15" x14ac:dyDescent="0.3">
      <c r="A41" s="47" t="s">
        <v>41</v>
      </c>
      <c r="B41" s="48">
        <f>+B14*B18</f>
        <v>2.5138146713328747E-2</v>
      </c>
      <c r="C41" s="48">
        <f>+C14*C18</f>
        <v>0.15711341695830466</v>
      </c>
      <c r="D41" s="48">
        <f>B41+C41</f>
        <v>0.18225156367163342</v>
      </c>
      <c r="E41" s="48">
        <f>+E14*E18</f>
        <v>2.5138146713328747E-2</v>
      </c>
      <c r="F41" s="48">
        <f>+F14*F18</f>
        <v>0.15711341695830466</v>
      </c>
      <c r="G41" s="48">
        <f>E41+F41</f>
        <v>0.18225156367163342</v>
      </c>
      <c r="H41" s="49">
        <f>+H14*H18</f>
        <v>2.5138146713328747E-2</v>
      </c>
      <c r="I41" s="49">
        <f>+I14*I18</f>
        <v>0.15711341695830466</v>
      </c>
      <c r="J41" s="48">
        <f>H41+I41</f>
        <v>0.18225156367163342</v>
      </c>
      <c r="K41" s="6"/>
      <c r="L41" s="6"/>
      <c r="M41" s="6"/>
      <c r="N41" s="6"/>
      <c r="O41" s="6"/>
    </row>
    <row r="42" spans="1:15" x14ac:dyDescent="0.3">
      <c r="A42" s="47" t="s">
        <v>42</v>
      </c>
      <c r="B42" s="48">
        <f>+D41*B15/(B15+C15)</f>
        <v>8.1000694965170414E-2</v>
      </c>
      <c r="C42" s="48">
        <f>+D41*C15/(B15+C15)</f>
        <v>0.10125086870646301</v>
      </c>
      <c r="D42" s="48"/>
      <c r="E42" s="49">
        <f>+G41*E15/(E15+F15)</f>
        <v>8.1000694965170414E-2</v>
      </c>
      <c r="F42" s="49">
        <f>+G41*F15/(E15+F15)</f>
        <v>0.10125086870646301</v>
      </c>
      <c r="G42" s="48"/>
      <c r="H42" s="48">
        <f>+J41*H15/(H15+I15)</f>
        <v>8.1000694965170414E-2</v>
      </c>
      <c r="I42" s="48">
        <f>+J41*I15/(H15+I15)</f>
        <v>0.10125086870646301</v>
      </c>
      <c r="J42" s="48"/>
      <c r="K42" s="6"/>
      <c r="L42" s="6"/>
      <c r="M42" s="6"/>
      <c r="N42" s="6"/>
      <c r="O42" s="6"/>
    </row>
    <row r="43" spans="1:15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6"/>
      <c r="L43" s="6"/>
      <c r="M43" s="6"/>
      <c r="N43" s="6"/>
      <c r="O43" s="6"/>
    </row>
    <row r="44" spans="1:15" x14ac:dyDescent="0.3">
      <c r="A44" s="50" t="s">
        <v>60</v>
      </c>
      <c r="B44" s="51"/>
      <c r="C44" s="51"/>
      <c r="D44" s="51"/>
      <c r="E44" s="48"/>
      <c r="F44" s="48"/>
      <c r="G44" s="51"/>
      <c r="H44" s="48">
        <f>+H14*H40</f>
        <v>-5.6678231126145188E-5</v>
      </c>
      <c r="I44" s="48">
        <f>+I14*I40</f>
        <v>5.667823112612774E-5</v>
      </c>
      <c r="J44" s="51"/>
      <c r="K44" s="6"/>
      <c r="L44" s="6"/>
      <c r="M44" s="6"/>
      <c r="N44" s="6"/>
      <c r="O44" s="6"/>
    </row>
    <row r="45" spans="1:15" x14ac:dyDescent="0.3">
      <c r="A45" s="47" t="s">
        <v>33</v>
      </c>
      <c r="B45" s="51"/>
      <c r="C45" s="51"/>
      <c r="D45" s="51"/>
      <c r="E45" s="48"/>
      <c r="F45" s="48"/>
      <c r="G45" s="51"/>
      <c r="H45" s="9">
        <f>+H31+H44</f>
        <v>0.95804641057999262</v>
      </c>
      <c r="I45" s="9">
        <f>+I31+I44</f>
        <v>1.2919535894200074</v>
      </c>
      <c r="J45" s="51"/>
      <c r="K45" s="6"/>
      <c r="L45" s="6"/>
      <c r="M45" s="6"/>
      <c r="N45" s="6"/>
      <c r="O45" s="6"/>
    </row>
    <row r="46" spans="1:15" x14ac:dyDescent="0.3">
      <c r="A46" s="47" t="s">
        <v>63</v>
      </c>
      <c r="B46" s="6"/>
      <c r="C46" s="6"/>
      <c r="D46" s="6"/>
      <c r="E46" s="9">
        <f>+E31-B31</f>
        <v>-5.586254825184167E-2</v>
      </c>
      <c r="F46" s="9">
        <f>+F31-C31</f>
        <v>5.5862548251841559E-2</v>
      </c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4.8000000000000001E-2</v>
      </c>
      <c r="C53" s="6"/>
      <c r="D53" s="6"/>
      <c r="E53" s="8">
        <f>+(E11-E12)*E3+F11-F12</f>
        <v>4.8000000000000001E-2</v>
      </c>
      <c r="F53" s="6"/>
      <c r="G53" s="6"/>
      <c r="H53" s="8">
        <f>+(H11-H12)*H3+I11-I12</f>
        <v>4.8000000000000001E-2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0.33600000000000002</v>
      </c>
      <c r="C54" s="6"/>
      <c r="D54" s="6"/>
      <c r="E54" s="8">
        <f>+E7*E51+F7*E52+E53</f>
        <v>0.33600000000000002</v>
      </c>
      <c r="F54" s="6"/>
      <c r="G54" s="6"/>
      <c r="H54" s="8">
        <f>+H7*H51+I7*H52+H53</f>
        <v>0.33600000000000002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-0.81599999999999984</v>
      </c>
      <c r="C55" s="6"/>
      <c r="D55" s="6"/>
      <c r="E55" s="8">
        <f>+E7*E51-E8*E51+F7*E52-F8*E52+E53-E9*E3-F9</f>
        <v>-0.81599999999999984</v>
      </c>
      <c r="F55" s="6"/>
      <c r="G55" s="6"/>
      <c r="H55" s="8">
        <f>+H7*H51-H8*H51+I7*H52-I8*H52+H53-H9*H3-I9</f>
        <v>-0.81599999999999984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-2.4285714285714279</v>
      </c>
      <c r="C57" s="6"/>
      <c r="D57" s="6"/>
      <c r="E57" s="8">
        <f>E55/E54</f>
        <v>-2.4285714285714279</v>
      </c>
      <c r="F57" s="6"/>
      <c r="G57" s="6"/>
      <c r="H57" s="8">
        <f>H55/H54</f>
        <v>-2.4285714285714279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-0.2142857142857143</v>
      </c>
      <c r="C58" s="6"/>
      <c r="D58" s="6"/>
      <c r="E58" s="8">
        <f>-E56/E54</f>
        <v>-0.2142857142857143</v>
      </c>
      <c r="F58" s="6"/>
      <c r="G58" s="6"/>
      <c r="H58" s="8">
        <f>-H56/H54</f>
        <v>-0.2142857142857143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3" ySplit="1" topLeftCell="H9" activePane="bottomRight" state="frozen"/>
      <selection pane="topRight" activeCell="D1" sqref="D1"/>
      <selection pane="bottomLeft" activeCell="A2" sqref="A2"/>
      <selection pane="bottomRight" activeCell="M35" sqref="M35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43</v>
      </c>
      <c r="E1" t="s">
        <v>41</v>
      </c>
      <c r="H1" t="s">
        <v>42</v>
      </c>
      <c r="K1" s="31"/>
      <c r="L1" s="31"/>
      <c r="M1" s="31"/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32"/>
      <c r="L2" s="32"/>
      <c r="M2" s="32"/>
    </row>
    <row r="3" spans="1:15" x14ac:dyDescent="0.3">
      <c r="A3" t="s">
        <v>9</v>
      </c>
      <c r="B3" s="21">
        <v>0.8</v>
      </c>
      <c r="C3" s="22"/>
      <c r="D3" s="22"/>
      <c r="E3" s="15">
        <v>0.8</v>
      </c>
      <c r="F3" s="6"/>
      <c r="G3" s="6"/>
      <c r="H3" s="14">
        <f>+E3</f>
        <v>0.8</v>
      </c>
      <c r="I3" s="14"/>
      <c r="J3" s="14"/>
      <c r="K3" s="32"/>
      <c r="L3" s="32"/>
      <c r="M3" s="32"/>
    </row>
    <row r="4" spans="1:15" x14ac:dyDescent="0.3">
      <c r="H4" s="14"/>
      <c r="I4" s="14"/>
      <c r="J4" s="14"/>
      <c r="K4" s="32"/>
      <c r="L4" s="32"/>
      <c r="M4" s="32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33"/>
      <c r="L5" s="33"/>
      <c r="M5" s="32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23"/>
      <c r="L6" s="23"/>
      <c r="M6" s="34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23"/>
      <c r="L7" s="23"/>
      <c r="M7" s="34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v>0.1</v>
      </c>
      <c r="G8" s="6"/>
      <c r="H8" s="16">
        <f t="shared" si="2"/>
        <v>0.1</v>
      </c>
      <c r="I8" s="16">
        <f t="shared" si="2"/>
        <v>0.1</v>
      </c>
      <c r="J8" s="15"/>
      <c r="K8" s="23"/>
      <c r="L8" s="23"/>
      <c r="M8" s="34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23"/>
      <c r="L9" s="23"/>
      <c r="M9" s="34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23"/>
      <c r="L10" s="23"/>
      <c r="M10" s="34"/>
      <c r="N10" s="6"/>
      <c r="O10" s="6"/>
    </row>
    <row r="11" spans="1:15" x14ac:dyDescent="0.3">
      <c r="A11" t="s">
        <v>12</v>
      </c>
      <c r="B11" s="7">
        <v>0.02</v>
      </c>
      <c r="C11" s="7">
        <v>0.02</v>
      </c>
      <c r="D11" s="6"/>
      <c r="E11" s="23">
        <v>0.01</v>
      </c>
      <c r="F11" s="25">
        <v>0.05</v>
      </c>
      <c r="G11" s="22"/>
      <c r="H11" s="23">
        <f t="shared" ref="H11:I12" si="3">+E11</f>
        <v>0.01</v>
      </c>
      <c r="I11" s="26">
        <f t="shared" si="3"/>
        <v>0.05</v>
      </c>
      <c r="J11" s="15"/>
      <c r="K11" s="23"/>
      <c r="L11" s="23"/>
      <c r="M11" s="34"/>
      <c r="N11" s="6"/>
      <c r="O11" s="6"/>
    </row>
    <row r="12" spans="1:15" x14ac:dyDescent="0.3">
      <c r="A12" t="s">
        <v>13</v>
      </c>
      <c r="B12" s="7">
        <v>0</v>
      </c>
      <c r="C12" s="7">
        <v>0.02</v>
      </c>
      <c r="D12" s="6"/>
      <c r="E12" s="16">
        <f>+B12</f>
        <v>0</v>
      </c>
      <c r="F12" s="16">
        <f>+C12</f>
        <v>0.02</v>
      </c>
      <c r="G12" s="6"/>
      <c r="H12" s="16">
        <f t="shared" si="3"/>
        <v>0</v>
      </c>
      <c r="I12" s="16">
        <f t="shared" si="3"/>
        <v>0.02</v>
      </c>
      <c r="J12" s="15"/>
      <c r="K12" s="23"/>
      <c r="L12" s="23"/>
      <c r="M12" s="34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22"/>
      <c r="L13" s="22"/>
      <c r="M13" s="22"/>
      <c r="N13" s="6"/>
      <c r="O13" s="6"/>
    </row>
    <row r="14" spans="1:15" x14ac:dyDescent="0.3">
      <c r="A14" t="s">
        <v>14</v>
      </c>
      <c r="B14" s="8">
        <f>-B57/2+((B57^2)/4-B58)^0.5</f>
        <v>2.8719412842827556</v>
      </c>
      <c r="C14" s="8">
        <f>+B14</f>
        <v>2.8719412842827556</v>
      </c>
      <c r="D14" s="6"/>
      <c r="E14" s="8">
        <f>-E57/2+((E57^2)/4-E58)^0.5</f>
        <v>2.6181007708727364</v>
      </c>
      <c r="F14" s="8">
        <f>+E14</f>
        <v>2.6181007708727364</v>
      </c>
      <c r="G14" s="6"/>
      <c r="H14" s="8">
        <f>-H57/2+((H57^2)/4-H58)^0.5</f>
        <v>2.6181007708727364</v>
      </c>
      <c r="I14" s="8">
        <f>+H14</f>
        <v>2.6181007708727364</v>
      </c>
      <c r="J14" s="6"/>
      <c r="K14" s="20"/>
      <c r="L14" s="20"/>
      <c r="M14" s="22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29"/>
      <c r="L15" s="20"/>
      <c r="M15" s="22"/>
      <c r="N15" s="6"/>
      <c r="O15" s="6"/>
    </row>
    <row r="16" spans="1:15" x14ac:dyDescent="0.3">
      <c r="A16" t="s">
        <v>15</v>
      </c>
      <c r="B16" s="8">
        <f>+(B7-B8/B14)*(1-B9)*B15/(B6+B7+B8)</f>
        <v>0.14607213865446778</v>
      </c>
      <c r="C16" s="8">
        <f>+(C7-C8/C14)*(1-C9)*C15/(C6+C7+C8)</f>
        <v>0.18259017331808472</v>
      </c>
      <c r="D16" s="6"/>
      <c r="E16" s="8">
        <f>+(E7-E8/E14)*(1-E9)*E15/(E6+E7+E8)</f>
        <v>0.14472174927527101</v>
      </c>
      <c r="F16" s="8">
        <f>+(F7-F8/F14)*(1-F9)*F15/(F6+F7+F8)</f>
        <v>0.18090218659408877</v>
      </c>
      <c r="G16" s="6"/>
      <c r="H16" s="8">
        <f>+(H7-H8/H14)*(1-H9)*H15/(H6+H7+H8)</f>
        <v>0.14472174927527101</v>
      </c>
      <c r="I16" s="8">
        <f>+(I7-I8/I14)*(1-I9)*I15/(I6+I7+I8)</f>
        <v>0.18090218659408877</v>
      </c>
      <c r="J16" s="6"/>
      <c r="K16" s="20"/>
      <c r="L16" s="20"/>
      <c r="M16" s="22"/>
      <c r="N16" s="6"/>
      <c r="O16" s="6"/>
    </row>
    <row r="17" spans="1:15" x14ac:dyDescent="0.3">
      <c r="A17" t="s">
        <v>16</v>
      </c>
      <c r="B17" s="8">
        <f>+B9*B15/(1+B14)</f>
        <v>0.15496102754335669</v>
      </c>
      <c r="C17" s="8">
        <f>+C9*C15/(1+C14)</f>
        <v>0.19370128442919587</v>
      </c>
      <c r="D17" s="6"/>
      <c r="E17" s="8">
        <f>+E9*E15/(1+E14)</f>
        <v>0.16583286038638212</v>
      </c>
      <c r="F17" s="8">
        <f>+F9*F15/(1+F14)</f>
        <v>0.20729107548297765</v>
      </c>
      <c r="G17" s="6"/>
      <c r="H17" s="8">
        <f>+H9*H15/(1+H14)</f>
        <v>0.16583286038638212</v>
      </c>
      <c r="I17" s="8">
        <f>+I9*I15/(1+I14)</f>
        <v>0.20729107548297765</v>
      </c>
      <c r="J17" s="6"/>
      <c r="K17" s="20"/>
      <c r="L17" s="20"/>
      <c r="M17" s="22"/>
      <c r="N17" s="6"/>
      <c r="O17" s="6"/>
    </row>
    <row r="18" spans="1:15" x14ac:dyDescent="0.3">
      <c r="A18" t="s">
        <v>7</v>
      </c>
      <c r="B18" s="20">
        <f>+B11*B15</f>
        <v>0.02</v>
      </c>
      <c r="C18" s="20">
        <f>+C11*C15</f>
        <v>2.5000000000000001E-2</v>
      </c>
      <c r="D18" s="8">
        <f>+B18+C18</f>
        <v>4.4999999999999998E-2</v>
      </c>
      <c r="E18" s="20">
        <f>+E11*E15</f>
        <v>0.01</v>
      </c>
      <c r="F18" s="20">
        <f>+F11*F15</f>
        <v>6.25E-2</v>
      </c>
      <c r="G18" s="8">
        <f>+E18+F18</f>
        <v>7.2499999999999995E-2</v>
      </c>
      <c r="H18" s="20">
        <f>+H11*H15</f>
        <v>0.01</v>
      </c>
      <c r="I18" s="20">
        <f>+I11*I15</f>
        <v>6.25E-2</v>
      </c>
      <c r="J18" s="8">
        <f>+H18+I18</f>
        <v>7.2499999999999995E-2</v>
      </c>
      <c r="K18" s="20"/>
      <c r="L18" s="20"/>
      <c r="M18" s="20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2.5000000000000001E-2</v>
      </c>
      <c r="D19" s="6"/>
      <c r="E19" s="20">
        <f>+E12*E15</f>
        <v>0</v>
      </c>
      <c r="F19" s="20">
        <f>+F12*F15</f>
        <v>2.5000000000000001E-2</v>
      </c>
      <c r="G19" s="6"/>
      <c r="H19" s="20">
        <f>+H12*H15</f>
        <v>0</v>
      </c>
      <c r="I19" s="20">
        <f>+I12*I15</f>
        <v>2.5000000000000001E-2</v>
      </c>
      <c r="J19" s="6"/>
      <c r="K19" s="20"/>
      <c r="L19" s="20"/>
      <c r="M19" s="22"/>
      <c r="N19" s="6"/>
      <c r="O19" s="6"/>
    </row>
    <row r="20" spans="1:15" x14ac:dyDescent="0.3">
      <c r="A20" t="s">
        <v>34</v>
      </c>
      <c r="B20" s="20">
        <f>+B16+B18-B17-B19</f>
        <v>1.1111111111111072E-2</v>
      </c>
      <c r="C20" s="20">
        <f>+C16+C18-C17-C19</f>
        <v>-1.1111111111111162E-2</v>
      </c>
      <c r="D20" s="10">
        <f>+B20+C20</f>
        <v>-9.0205620750793969E-17</v>
      </c>
      <c r="E20" s="9">
        <f>+E16+E18-E17-E19</f>
        <v>-1.1111111111111099E-2</v>
      </c>
      <c r="F20" s="9">
        <f>+F16+F18-F17-F19</f>
        <v>1.111111111111112E-2</v>
      </c>
      <c r="G20" s="10">
        <f>+E20+F20</f>
        <v>2.0816681711721685E-17</v>
      </c>
      <c r="H20" s="9">
        <f>+H16+H18-H17-H19</f>
        <v>-1.1111111111111099E-2</v>
      </c>
      <c r="I20" s="9">
        <f>+I16+I18-I17-I19</f>
        <v>1.111111111111112E-2</v>
      </c>
      <c r="J20" s="10">
        <f>+H20+I20</f>
        <v>2.0816681711721685E-17</v>
      </c>
      <c r="K20" s="20"/>
      <c r="L20" s="20"/>
      <c r="M20" s="20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20"/>
      <c r="L21" s="20"/>
      <c r="M21" s="20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20"/>
      <c r="L22" s="20"/>
      <c r="M22" s="20"/>
      <c r="N22" s="6"/>
      <c r="O22" s="6"/>
    </row>
    <row r="23" spans="1:15" x14ac:dyDescent="0.3">
      <c r="A23" t="s">
        <v>26</v>
      </c>
      <c r="B23" s="20">
        <f>+(1+B14)*B16</f>
        <v>0.56558274413970866</v>
      </c>
      <c r="C23" s="20">
        <f>+(1+C14)*C16</f>
        <v>0.70697843017463591</v>
      </c>
      <c r="D23" s="8"/>
      <c r="E23" s="20">
        <f>+(1+E14)*E16</f>
        <v>0.52361787261490889</v>
      </c>
      <c r="F23" s="20">
        <f>+(1+F14)*F16</f>
        <v>0.65452234076863613</v>
      </c>
      <c r="G23" s="8"/>
      <c r="H23" s="20">
        <f>+(1+H14)*H16</f>
        <v>0.52361787261490889</v>
      </c>
      <c r="I23" s="20">
        <f>+(1+I14)*I16</f>
        <v>0.65452234076863613</v>
      </c>
      <c r="J23" s="8"/>
      <c r="K23" s="20"/>
      <c r="L23" s="20"/>
      <c r="M23" s="20"/>
      <c r="N23" s="6"/>
      <c r="O23" s="6"/>
    </row>
    <row r="24" spans="1:15" x14ac:dyDescent="0.3">
      <c r="A24" t="s">
        <v>59</v>
      </c>
      <c r="B24" s="20">
        <f>+(1+B14)*(B18-B19)</f>
        <v>7.7438825685655119E-2</v>
      </c>
      <c r="C24" s="20">
        <f>+(1+C14)*(C18-C19)</f>
        <v>0</v>
      </c>
      <c r="D24" s="8"/>
      <c r="E24" s="20">
        <f>+(1+E14)*(E18-E19)</f>
        <v>3.6181007708727363E-2</v>
      </c>
      <c r="F24" s="20">
        <f>+(1+F14)*(F18-F19)</f>
        <v>0.13567877890772762</v>
      </c>
      <c r="G24" s="8"/>
      <c r="H24" s="20">
        <f>+(1+H14)*(H18-H19)</f>
        <v>3.6181007708727363E-2</v>
      </c>
      <c r="I24" s="20">
        <f>+(1+I14)*(I18-I19)</f>
        <v>0.13567877890772762</v>
      </c>
      <c r="J24" s="8"/>
      <c r="K24" s="20"/>
      <c r="L24" s="20"/>
      <c r="M24" s="20"/>
      <c r="N24" s="6"/>
      <c r="O24" s="6"/>
    </row>
    <row r="25" spans="1:15" x14ac:dyDescent="0.3">
      <c r="A25" t="s">
        <v>45</v>
      </c>
      <c r="B25" s="20">
        <f>SUM(B22:B24)</f>
        <v>1.0430215698253638</v>
      </c>
      <c r="C25" s="20">
        <f>SUM(C22:C24)</f>
        <v>1.2069784301746358</v>
      </c>
      <c r="D25" s="10">
        <f>SUM(B22:C24)-SUM(B15:C15)</f>
        <v>0</v>
      </c>
      <c r="E25" s="20">
        <f>SUM(E22:E24)</f>
        <v>0.95979888032363625</v>
      </c>
      <c r="F25" s="20">
        <f>SUM(F22:F24)</f>
        <v>1.2902011196763636</v>
      </c>
      <c r="G25" s="10">
        <f>SUM(E22:F24)-SUM(E15:F15)</f>
        <v>0</v>
      </c>
      <c r="H25" s="20">
        <f>SUM(H22:H24)</f>
        <v>0.95979888032363625</v>
      </c>
      <c r="I25" s="20">
        <f>SUM(I22:I24)</f>
        <v>1.2902011196763636</v>
      </c>
      <c r="J25" s="10">
        <f>SUM(H22:I24)-SUM(H15:I15)</f>
        <v>0</v>
      </c>
      <c r="K25" s="20"/>
      <c r="L25" s="20"/>
      <c r="M25" s="20"/>
      <c r="N25" s="6"/>
      <c r="O25" s="6"/>
    </row>
    <row r="26" spans="1:15" x14ac:dyDescent="0.3">
      <c r="A26" t="s">
        <v>29</v>
      </c>
      <c r="B26" s="20">
        <f>+B41-B14*B19</f>
        <v>5.7438825685655115E-2</v>
      </c>
      <c r="C26" s="20">
        <f>+C41-C14*C19</f>
        <v>0</v>
      </c>
      <c r="D26" s="8"/>
      <c r="E26" s="20">
        <f>+E41-E14*E19</f>
        <v>2.6181007708727364E-2</v>
      </c>
      <c r="F26" s="20">
        <f>+F41-F14*F19</f>
        <v>9.817877890772761E-2</v>
      </c>
      <c r="G26" s="8"/>
      <c r="H26" s="20">
        <f>+H42-H14*H19</f>
        <v>8.4361024839232621E-2</v>
      </c>
      <c r="I26" s="20">
        <f>+I42-I14*I19</f>
        <v>3.999876177722235E-2</v>
      </c>
      <c r="J26" s="8"/>
      <c r="K26" s="20"/>
      <c r="L26" s="20"/>
      <c r="M26" s="20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20"/>
      <c r="L27" s="20"/>
      <c r="M27" s="20"/>
      <c r="N27" s="6"/>
      <c r="O27" s="6"/>
    </row>
    <row r="28" spans="1:15" x14ac:dyDescent="0.3">
      <c r="A28" t="s">
        <v>28</v>
      </c>
      <c r="B28" s="20">
        <f>+(1+B14)*(B7/B6)*B27</f>
        <v>0.61951060548524106</v>
      </c>
      <c r="C28" s="20">
        <f>+(1+C14)*(C7/C6)*C27</f>
        <v>0.77438825685655122</v>
      </c>
      <c r="D28" s="8"/>
      <c r="E28" s="20">
        <f>+(1+E14)*(E7/E6)*E27</f>
        <v>0.5788961233396378</v>
      </c>
      <c r="F28" s="20">
        <f>+(1+F14)*(F7/F6)*F27</f>
        <v>0.72362015417454728</v>
      </c>
      <c r="G28" s="8"/>
      <c r="H28" s="20">
        <f>+(1+H14)*(H7/H6)*H27</f>
        <v>0.5788961233396378</v>
      </c>
      <c r="I28" s="20">
        <f>+(1+I14)*(I7/I6)*I27</f>
        <v>0.72362015417454728</v>
      </c>
      <c r="J28" s="8"/>
      <c r="K28" s="20"/>
      <c r="L28" s="20"/>
      <c r="M28" s="20"/>
      <c r="N28" s="6"/>
      <c r="O28" s="6"/>
    </row>
    <row r="29" spans="1:15" x14ac:dyDescent="0.3">
      <c r="A29" t="s">
        <v>30</v>
      </c>
      <c r="B29" s="20">
        <f>+B17</f>
        <v>0.15496102754335669</v>
      </c>
      <c r="C29" s="20">
        <f>+C17</f>
        <v>0.19370128442919587</v>
      </c>
      <c r="D29" s="8"/>
      <c r="E29" s="20">
        <f>+E17</f>
        <v>0.16583286038638212</v>
      </c>
      <c r="F29" s="20">
        <f>+F17</f>
        <v>0.20729107548297765</v>
      </c>
      <c r="G29" s="8"/>
      <c r="H29" s="20">
        <f>+H17</f>
        <v>0.16583286038638212</v>
      </c>
      <c r="I29" s="20">
        <f>+I17</f>
        <v>0.20729107548297765</v>
      </c>
      <c r="J29" s="8"/>
      <c r="K29" s="20"/>
      <c r="L29" s="20"/>
      <c r="M29" s="20"/>
      <c r="N29" s="6"/>
      <c r="O29" s="6"/>
    </row>
    <row r="30" spans="1:15" x14ac:dyDescent="0.3">
      <c r="A30" t="s">
        <v>31</v>
      </c>
      <c r="B30" s="20">
        <f>+B26</f>
        <v>5.7438825685655115E-2</v>
      </c>
      <c r="C30" s="20">
        <f>+C26</f>
        <v>0</v>
      </c>
      <c r="D30" s="8"/>
      <c r="E30" s="9">
        <f>+E26</f>
        <v>2.6181007708727364E-2</v>
      </c>
      <c r="F30" s="9">
        <f>+F26</f>
        <v>9.817877890772761E-2</v>
      </c>
      <c r="G30" s="8"/>
      <c r="H30" s="9">
        <f>+H26</f>
        <v>8.4361024839232621E-2</v>
      </c>
      <c r="I30" s="9">
        <f>+I26</f>
        <v>3.999876177722235E-2</v>
      </c>
      <c r="J30" s="8"/>
      <c r="K30" s="20"/>
      <c r="L30" s="20"/>
      <c r="M30" s="20"/>
      <c r="N30" s="6"/>
      <c r="O30" s="6"/>
    </row>
    <row r="31" spans="1:15" x14ac:dyDescent="0.3">
      <c r="A31" t="s">
        <v>32</v>
      </c>
      <c r="B31" s="30">
        <f>SUM(B27:B30)</f>
        <v>1.0319104587142529</v>
      </c>
      <c r="C31" s="30">
        <f>SUM(C27:C30)</f>
        <v>1.2180895412857471</v>
      </c>
      <c r="D31" s="10">
        <f>+B31+C31-B15-C15</f>
        <v>0</v>
      </c>
      <c r="E31" s="9">
        <f>SUM(E27:E30)</f>
        <v>0.97090999143474732</v>
      </c>
      <c r="F31" s="9">
        <f>SUM(F27:F30)</f>
        <v>1.2790900085652526</v>
      </c>
      <c r="G31" s="10">
        <f>+E31+F31-E15-F15</f>
        <v>0</v>
      </c>
      <c r="H31" s="9">
        <f>SUM(H27:H30)</f>
        <v>1.0290900085652526</v>
      </c>
      <c r="I31" s="9">
        <f>SUM(I27:I30)</f>
        <v>1.2209099914347474</v>
      </c>
      <c r="J31" s="10">
        <f>+H31+I31-H15-I15</f>
        <v>0</v>
      </c>
      <c r="K31" s="20"/>
      <c r="L31" s="20"/>
      <c r="M31" s="20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23"/>
      <c r="L32" s="23"/>
      <c r="M32" s="22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23"/>
      <c r="L33" s="23"/>
      <c r="M33" s="22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23"/>
      <c r="L34" s="23"/>
      <c r="M34" s="34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6"/>
      <c r="O35" s="6"/>
    </row>
    <row r="36" spans="1:15" x14ac:dyDescent="0.3">
      <c r="A36" t="s">
        <v>46</v>
      </c>
      <c r="B36" s="8">
        <f>+B2/B38+B18</f>
        <v>5.3927861345532235E-2</v>
      </c>
      <c r="C36" s="8">
        <f>+C2/C38+C18</f>
        <v>6.7409826681915294E-2</v>
      </c>
      <c r="D36" s="6"/>
      <c r="E36" s="8">
        <f>+E2/E38+E18</f>
        <v>3.3056028502506808E-2</v>
      </c>
      <c r="F36" s="8">
        <f>+F2/F38+F18</f>
        <v>9.1320035628133511E-2</v>
      </c>
      <c r="G36" s="6"/>
      <c r="H36" s="8">
        <f>+H2/H38+H18</f>
        <v>3.3056028502506808E-2</v>
      </c>
      <c r="I36" s="8">
        <f>+I2/I38+I18</f>
        <v>9.1320035628133511E-2</v>
      </c>
      <c r="J36" s="6"/>
      <c r="K36" s="23"/>
      <c r="L36" s="23"/>
      <c r="M36" s="23"/>
      <c r="N36" s="6"/>
      <c r="O36" s="6"/>
    </row>
    <row r="37" spans="1:15" x14ac:dyDescent="0.3">
      <c r="A37" t="s">
        <v>36</v>
      </c>
      <c r="B37" s="8">
        <f>+(B8/(B14*B6))*(1+B14)*B27</f>
        <v>5.3927861345532235E-2</v>
      </c>
      <c r="C37" s="8">
        <f>+(C8/(C14*C6))*(1+C14)*C27</f>
        <v>6.7409826681915294E-2</v>
      </c>
      <c r="D37" s="8">
        <f>+B37+C37</f>
        <v>0.12133768802744753</v>
      </c>
      <c r="E37" s="8">
        <f>+(E8/(E14*E6))*(1+E14)*E27</f>
        <v>5.5278250724729028E-2</v>
      </c>
      <c r="F37" s="8">
        <f>+(F8/(F14*F6))*(1+F14)*F27</f>
        <v>6.9097813405911285E-2</v>
      </c>
      <c r="G37" s="8">
        <f>+E37+F37</f>
        <v>0.12437606413064031</v>
      </c>
      <c r="H37" s="8">
        <f>+(H8/(H14*H6))*(1+H14)*H27</f>
        <v>5.5278250724729028E-2</v>
      </c>
      <c r="I37" s="8">
        <f>+(I8/(I14*I6))*(1+I14)*I27</f>
        <v>6.9097813405911285E-2</v>
      </c>
      <c r="J37" s="8">
        <f>+H37+I37</f>
        <v>0.12437606413064031</v>
      </c>
      <c r="K37" s="20"/>
      <c r="L37" s="20"/>
      <c r="M37" s="20"/>
      <c r="N37" s="6"/>
      <c r="O37" s="6"/>
    </row>
    <row r="38" spans="1:15" x14ac:dyDescent="0.3">
      <c r="A38" t="s">
        <v>38</v>
      </c>
      <c r="B38" s="8">
        <f>+(D2)/(D37-D18)</f>
        <v>294.74301071195703</v>
      </c>
      <c r="C38" s="8">
        <f>+B38</f>
        <v>294.74301071195703</v>
      </c>
      <c r="D38" s="8"/>
      <c r="E38" s="8">
        <f>+(G2)/(G37-G18)</f>
        <v>433.72604257982817</v>
      </c>
      <c r="F38" s="8">
        <f>+E38</f>
        <v>433.72604257982817</v>
      </c>
      <c r="G38" s="8"/>
      <c r="H38" s="8">
        <f>+(J2)/(J37-J18)</f>
        <v>433.72604257982817</v>
      </c>
      <c r="I38" s="8">
        <f>+H38</f>
        <v>433.72604257982817</v>
      </c>
      <c r="J38" s="8"/>
      <c r="K38" s="20"/>
      <c r="L38" s="20"/>
      <c r="M38" s="20"/>
      <c r="N38" s="6"/>
      <c r="O38" s="6"/>
    </row>
    <row r="39" spans="1:15" x14ac:dyDescent="0.3">
      <c r="A39" t="s">
        <v>39</v>
      </c>
      <c r="B39" s="11">
        <f>+B36-B37</f>
        <v>0</v>
      </c>
      <c r="C39" s="11">
        <f>+C36-C37</f>
        <v>0</v>
      </c>
      <c r="D39" s="10">
        <f>+B39+C39</f>
        <v>0</v>
      </c>
      <c r="E39" s="11">
        <f>+E36-E37</f>
        <v>-2.222222222222222E-2</v>
      </c>
      <c r="F39" s="11">
        <f>+F36-F37</f>
        <v>2.2222222222222227E-2</v>
      </c>
      <c r="G39" s="10">
        <f>+E39+F39</f>
        <v>0</v>
      </c>
      <c r="H39" s="11">
        <f>+H36-H37</f>
        <v>-2.222222222222222E-2</v>
      </c>
      <c r="I39" s="11">
        <f>+I36-I37</f>
        <v>2.2222222222222227E-2</v>
      </c>
      <c r="J39" s="10">
        <f>+H39+I39</f>
        <v>0</v>
      </c>
      <c r="K39" s="20"/>
      <c r="L39" s="20"/>
      <c r="M39" s="20"/>
      <c r="N39" s="6"/>
      <c r="O39" s="6"/>
    </row>
    <row r="40" spans="1:15" x14ac:dyDescent="0.3">
      <c r="A40" t="s">
        <v>47</v>
      </c>
      <c r="E40" s="8">
        <f>+B39-E39</f>
        <v>2.222222222222222E-2</v>
      </c>
      <c r="F40" s="8">
        <f>+C39-F39</f>
        <v>-2.2222222222222227E-2</v>
      </c>
      <c r="H40" s="8">
        <f>+B39-H39</f>
        <v>2.222222222222222E-2</v>
      </c>
      <c r="I40" s="8">
        <f>+C39-I39</f>
        <v>-2.2222222222222227E-2</v>
      </c>
      <c r="K40" s="20"/>
      <c r="L40" s="20"/>
      <c r="M40" s="22"/>
      <c r="N40" s="6"/>
      <c r="O40" s="6"/>
    </row>
    <row r="41" spans="1:15" x14ac:dyDescent="0.3">
      <c r="A41" t="s">
        <v>41</v>
      </c>
      <c r="B41" s="8">
        <f>+B14*B18</f>
        <v>5.7438825685655115E-2</v>
      </c>
      <c r="C41" s="8">
        <f>+C14*C18</f>
        <v>7.1798532107068894E-2</v>
      </c>
      <c r="D41" s="8">
        <f>B41+C41</f>
        <v>0.12923735779272399</v>
      </c>
      <c r="E41" s="8">
        <f>+E14*E18</f>
        <v>2.6181007708727364E-2</v>
      </c>
      <c r="F41" s="8">
        <f>+F14*F18</f>
        <v>0.16363129817954603</v>
      </c>
      <c r="G41" s="8">
        <f>E41+F41</f>
        <v>0.18981230588827339</v>
      </c>
      <c r="H41" s="17">
        <f>+H14*H18</f>
        <v>2.6181007708727364E-2</v>
      </c>
      <c r="I41" s="17">
        <f>+I14*I18</f>
        <v>0.16363129817954603</v>
      </c>
      <c r="J41" s="8">
        <f>H41+I41</f>
        <v>0.18981230588827339</v>
      </c>
      <c r="K41" s="28"/>
      <c r="L41" s="28"/>
      <c r="M41" s="20"/>
      <c r="N41" s="6"/>
      <c r="O41" s="6"/>
    </row>
    <row r="42" spans="1:15" x14ac:dyDescent="0.3">
      <c r="A42" t="s">
        <v>42</v>
      </c>
      <c r="B42" s="8">
        <f>+D41*B15/(B15+C15)</f>
        <v>5.7438825685655108E-2</v>
      </c>
      <c r="C42" s="8">
        <f>+D41*C15/(B15+C15)</f>
        <v>7.179853210706888E-2</v>
      </c>
      <c r="D42" s="8"/>
      <c r="E42" s="17">
        <f>+G41*E15/(E15+F15)</f>
        <v>8.4361024839232621E-2</v>
      </c>
      <c r="F42" s="17">
        <f>+G41*F15/(E15+F15)</f>
        <v>0.10545128104904077</v>
      </c>
      <c r="G42" s="8"/>
      <c r="H42" s="8">
        <f>+J41*H15/(H15+I15)</f>
        <v>8.4361024839232621E-2</v>
      </c>
      <c r="I42" s="8">
        <f>+J41*I15/(H15+I15)</f>
        <v>0.10545128104904077</v>
      </c>
      <c r="J42" s="8"/>
      <c r="K42" s="20"/>
      <c r="L42" s="20"/>
      <c r="M42" s="20"/>
      <c r="N42" s="6"/>
      <c r="O42" s="6"/>
    </row>
    <row r="43" spans="1:15" x14ac:dyDescent="0.3">
      <c r="B43" s="8"/>
      <c r="C43" s="8"/>
      <c r="D43" s="8"/>
      <c r="E43" s="8"/>
      <c r="F43" s="8"/>
      <c r="G43" s="8"/>
      <c r="H43" s="8"/>
      <c r="I43" s="8"/>
      <c r="J43" s="8"/>
      <c r="K43" s="35"/>
      <c r="L43" s="35"/>
      <c r="M43" s="20"/>
      <c r="N43" s="6"/>
      <c r="O43" s="6"/>
    </row>
    <row r="44" spans="1:15" x14ac:dyDescent="0.3">
      <c r="A44" t="s">
        <v>44</v>
      </c>
      <c r="B44" s="6"/>
      <c r="C44" s="6"/>
      <c r="D44" s="6"/>
      <c r="E44" s="8">
        <f>+E14*E40</f>
        <v>5.8180017130505246E-2</v>
      </c>
      <c r="F44" s="8">
        <f>+F14*F40</f>
        <v>-5.8180017130505267E-2</v>
      </c>
      <c r="G44" s="6"/>
      <c r="H44" s="6"/>
      <c r="I44" s="6"/>
      <c r="J44" s="6"/>
      <c r="K44" s="22"/>
      <c r="L44" s="22"/>
      <c r="M44" s="22"/>
      <c r="N44" s="6"/>
      <c r="O44" s="6"/>
    </row>
    <row r="45" spans="1:15" x14ac:dyDescent="0.3">
      <c r="A45" t="s">
        <v>33</v>
      </c>
      <c r="B45" s="8">
        <f>+B31+B44</f>
        <v>1.0319104587142529</v>
      </c>
      <c r="C45" s="8">
        <f>+C31+C44</f>
        <v>1.2180895412857471</v>
      </c>
      <c r="D45" s="6"/>
      <c r="E45" s="8">
        <f>+E31+E44</f>
        <v>1.0290900085652526</v>
      </c>
      <c r="F45" s="8">
        <f>+F31+F44</f>
        <v>1.2209099914347472</v>
      </c>
      <c r="G45" s="6"/>
      <c r="H45" s="8">
        <f>+H31+H44</f>
        <v>1.0290900085652526</v>
      </c>
      <c r="I45" s="8">
        <f>+I31+I44</f>
        <v>1.2209099914347474</v>
      </c>
      <c r="J45" s="6"/>
      <c r="K45" s="22"/>
      <c r="L45" s="22"/>
      <c r="M45" s="22"/>
      <c r="N45" s="6"/>
      <c r="O45" s="6"/>
    </row>
    <row r="46" spans="1:15" x14ac:dyDescent="0.3">
      <c r="B46" s="6"/>
      <c r="C46" s="6"/>
      <c r="D46" s="6"/>
      <c r="E46" s="8"/>
      <c r="F46" s="8"/>
      <c r="G46" s="6"/>
      <c r="H46" s="6"/>
      <c r="I46" s="6"/>
      <c r="J46" s="6"/>
      <c r="K46" s="22"/>
      <c r="L46" s="22"/>
      <c r="M46" s="22"/>
      <c r="N46" s="6"/>
      <c r="O46" s="6"/>
    </row>
    <row r="47" spans="1:15" x14ac:dyDescent="0.3">
      <c r="B47" s="6"/>
      <c r="C47" s="6"/>
      <c r="D47" s="6"/>
      <c r="E47" s="8"/>
      <c r="F47" s="6"/>
      <c r="G47" s="6"/>
      <c r="H47" s="6"/>
      <c r="I47" s="6"/>
      <c r="J47" s="6"/>
      <c r="K47" s="22"/>
      <c r="L47" s="22"/>
      <c r="M47" s="22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22"/>
      <c r="L48" s="22"/>
      <c r="M48" s="22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22"/>
      <c r="L49" s="22"/>
      <c r="M49" s="22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22"/>
      <c r="L50" s="22"/>
      <c r="M50" s="22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20"/>
      <c r="L51" s="22"/>
      <c r="M51" s="22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20"/>
      <c r="L52" s="22"/>
      <c r="M52" s="22"/>
      <c r="N52" s="6"/>
      <c r="O52" s="6"/>
    </row>
    <row r="53" spans="1:15" x14ac:dyDescent="0.3">
      <c r="A53" t="s">
        <v>21</v>
      </c>
      <c r="B53" s="8">
        <f>+(B11-B12)*B3+C11-C12</f>
        <v>1.6000000000000004E-2</v>
      </c>
      <c r="C53" s="6"/>
      <c r="D53" s="6"/>
      <c r="E53" s="8">
        <f>+(E11-E12)*E3+F11-F12</f>
        <v>3.8000000000000006E-2</v>
      </c>
      <c r="F53" s="6"/>
      <c r="G53" s="6"/>
      <c r="H53" s="8">
        <f>+(H11-H12)*H3+I11-I12</f>
        <v>3.8000000000000006E-2</v>
      </c>
      <c r="I53" s="6"/>
      <c r="J53" s="6"/>
      <c r="K53" s="20"/>
      <c r="L53" s="22"/>
      <c r="M53" s="22"/>
      <c r="N53" s="6"/>
      <c r="O53" s="6"/>
    </row>
    <row r="54" spans="1:15" x14ac:dyDescent="0.3">
      <c r="A54" t="s">
        <v>22</v>
      </c>
      <c r="B54" s="8">
        <f>+B7*B51+C7*B52+B53</f>
        <v>0.30400000000000005</v>
      </c>
      <c r="C54" s="6"/>
      <c r="D54" s="6"/>
      <c r="E54" s="8">
        <f>+E7*E51+F7*E52+E53</f>
        <v>0.32600000000000007</v>
      </c>
      <c r="F54" s="6"/>
      <c r="G54" s="6"/>
      <c r="H54" s="8">
        <f>+H7*H51+I7*H52+H53</f>
        <v>0.32600000000000007</v>
      </c>
      <c r="I54" s="6"/>
      <c r="J54" s="6"/>
      <c r="K54" s="20"/>
      <c r="L54" s="22"/>
      <c r="M54" s="22"/>
      <c r="N54" s="6"/>
      <c r="O54" s="6"/>
    </row>
    <row r="55" spans="1:15" x14ac:dyDescent="0.3">
      <c r="A55" t="s">
        <v>23</v>
      </c>
      <c r="B55" s="8">
        <f>+B7*B51-B8*B51+C7*B52-C8*B52+B53-B9*B3-C9</f>
        <v>-0.84799999999999986</v>
      </c>
      <c r="C55" s="6"/>
      <c r="D55" s="6"/>
      <c r="E55" s="8">
        <f>+E7*E51-E8*E51+F7*E52-F8*E52+E53-E9*E3-F9</f>
        <v>-0.82599999999999985</v>
      </c>
      <c r="F55" s="6"/>
      <c r="G55" s="6"/>
      <c r="H55" s="8">
        <f>+H7*H51-H8*H51+I7*H52-I8*H52+H53-H9*H3-I9</f>
        <v>-0.82599999999999985</v>
      </c>
      <c r="I55" s="6"/>
      <c r="J55" s="6"/>
      <c r="K55" s="20"/>
      <c r="L55" s="22"/>
      <c r="M55" s="22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20"/>
      <c r="L56" s="22"/>
      <c r="M56" s="22"/>
      <c r="N56" s="6"/>
      <c r="O56" s="6"/>
    </row>
    <row r="57" spans="1:15" x14ac:dyDescent="0.3">
      <c r="A57" t="s">
        <v>10</v>
      </c>
      <c r="B57" s="8">
        <f>B55/B54</f>
        <v>-2.7894736842105252</v>
      </c>
      <c r="C57" s="6"/>
      <c r="D57" s="6"/>
      <c r="E57" s="8">
        <f>E55/E54</f>
        <v>-2.5337423312883427</v>
      </c>
      <c r="F57" s="6"/>
      <c r="G57" s="6"/>
      <c r="H57" s="8">
        <f>H55/H54</f>
        <v>-2.5337423312883427</v>
      </c>
      <c r="I57" s="6"/>
      <c r="J57" s="6"/>
      <c r="K57" s="20"/>
      <c r="L57" s="22"/>
      <c r="M57" s="22"/>
      <c r="N57" s="6"/>
      <c r="O57" s="6"/>
    </row>
    <row r="58" spans="1:15" x14ac:dyDescent="0.3">
      <c r="A58" t="s">
        <v>11</v>
      </c>
      <c r="B58" s="8">
        <f>-B56/B54</f>
        <v>-0.23684210526315788</v>
      </c>
      <c r="C58" s="6"/>
      <c r="D58" s="6"/>
      <c r="E58" s="8">
        <f>-E56/E54</f>
        <v>-0.22085889570552145</v>
      </c>
      <c r="F58" s="6"/>
      <c r="G58" s="6"/>
      <c r="H58" s="8">
        <f>-H56/H54</f>
        <v>-0.22085889570552145</v>
      </c>
      <c r="I58" s="6"/>
      <c r="J58" s="6"/>
      <c r="K58" s="20"/>
      <c r="L58" s="22"/>
      <c r="M58" s="22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22"/>
      <c r="L59" s="22"/>
      <c r="M59" s="22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H1" sqref="H1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10.109375" customWidth="1"/>
  </cols>
  <sheetData>
    <row r="1" spans="1:15" x14ac:dyDescent="0.3">
      <c r="A1" t="s">
        <v>0</v>
      </c>
      <c r="B1" t="s">
        <v>56</v>
      </c>
      <c r="E1" t="s">
        <v>57</v>
      </c>
      <c r="H1" t="s">
        <v>62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0.05</v>
      </c>
      <c r="D11" s="6"/>
      <c r="E11" s="16">
        <f>+B11</f>
        <v>0.01</v>
      </c>
      <c r="F11" s="36">
        <v>0.05</v>
      </c>
      <c r="G11" s="6"/>
      <c r="H11" s="16">
        <f t="shared" ref="H11:I12" si="3">+E11</f>
        <v>0.01</v>
      </c>
      <c r="I11" s="23">
        <f t="shared" si="3"/>
        <v>0.05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0.01</v>
      </c>
      <c r="D12" s="6"/>
      <c r="E12" s="16">
        <f>+B12</f>
        <v>0</v>
      </c>
      <c r="F12" s="23">
        <v>0.01</v>
      </c>
      <c r="G12" s="6"/>
      <c r="H12" s="16">
        <f t="shared" si="3"/>
        <v>0</v>
      </c>
      <c r="I12" s="16">
        <f t="shared" si="3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2.5138146713328746</v>
      </c>
      <c r="C14" s="8">
        <f>+B14</f>
        <v>2.5138146713328746</v>
      </c>
      <c r="D14" s="6"/>
      <c r="E14" s="8">
        <f>-E57/2+((E57^2)/4-E58)^0.5</f>
        <v>2.5138146713328746</v>
      </c>
      <c r="F14" s="8">
        <f>+E14</f>
        <v>2.5138146713328746</v>
      </c>
      <c r="G14" s="6"/>
      <c r="H14" s="8">
        <f>-H57/2+((H57^2)/4-H58)^0.5</f>
        <v>2.5138146713328746</v>
      </c>
      <c r="I14" s="8">
        <f>+H14</f>
        <v>2.5138146713328746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0.14408792801786333</v>
      </c>
      <c r="C16" s="8">
        <f>+(C7-C8/C14)*(1-C9)*C15/(C6+C7+C8)</f>
        <v>0.18010991002232915</v>
      </c>
      <c r="D16" s="6"/>
      <c r="E16" s="8">
        <f>+(E7-E8/E14)*(1-E9)*E15/(E6+E7+E8)</f>
        <v>0.14408792801786333</v>
      </c>
      <c r="F16" s="8">
        <f>+(F7-F8/F14)*(1-F9)*F15/(F6+F7+F8)</f>
        <v>0.18010991002232915</v>
      </c>
      <c r="G16" s="6"/>
      <c r="H16" s="8">
        <f>+(H7-H8/H14)*(1-H9)*H15/(H6+H7+H8)</f>
        <v>0.14408792801786333</v>
      </c>
      <c r="I16" s="8">
        <f>+(I7-I8/I14)*(1-I9)*I15/(I6+I7+I8)</f>
        <v>0.18010991002232915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0.17075459468453</v>
      </c>
      <c r="C17" s="8">
        <f>+C9*C15/(1+C14)</f>
        <v>0.2134432433556625</v>
      </c>
      <c r="D17" s="8">
        <f>+B17+C17</f>
        <v>0.38419783804019247</v>
      </c>
      <c r="E17" s="8">
        <f>+E9*E15/(1+E14)</f>
        <v>0.17075459468453</v>
      </c>
      <c r="F17" s="8">
        <f>+F9*F15/(1+F14)</f>
        <v>0.2134432433556625</v>
      </c>
      <c r="G17" s="8">
        <f>+E17+F17</f>
        <v>0.38419783804019247</v>
      </c>
      <c r="H17" s="8">
        <f>+H9*H15/(1+H14)</f>
        <v>0.17075459468453</v>
      </c>
      <c r="I17" s="8">
        <f>+I9*I15/(1+I14)</f>
        <v>0.2134432433556625</v>
      </c>
      <c r="J17" s="8">
        <f>+H17+I17</f>
        <v>0.38419783804019247</v>
      </c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6.25E-2</v>
      </c>
      <c r="D18" s="8">
        <f>+B18+C18</f>
        <v>7.2499999999999995E-2</v>
      </c>
      <c r="E18" s="20">
        <f>+E11*E15</f>
        <v>0.01</v>
      </c>
      <c r="F18" s="20">
        <f>+F11*F15</f>
        <v>6.25E-2</v>
      </c>
      <c r="G18" s="8">
        <f>+E18+F18</f>
        <v>7.2499999999999995E-2</v>
      </c>
      <c r="H18" s="20">
        <f>+H11*H15</f>
        <v>0.01</v>
      </c>
      <c r="I18" s="20">
        <f>+I11*I15</f>
        <v>6.25E-2</v>
      </c>
      <c r="J18" s="8">
        <f>+H18+I18</f>
        <v>7.2499999999999995E-2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1.2500000000000001E-2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-1.6666666666666663E-2</v>
      </c>
      <c r="C20" s="20">
        <f>+C16+C18-C17-C19</f>
        <v>1.6666666666666646E-2</v>
      </c>
      <c r="D20" s="10">
        <f>+B20+C20</f>
        <v>0</v>
      </c>
      <c r="E20" s="20">
        <f>+E16+E18-E17-E19</f>
        <v>-1.6666666666666663E-2</v>
      </c>
      <c r="F20" s="20">
        <f>+F16+F18-F17-F19</f>
        <v>1.6666666666666646E-2</v>
      </c>
      <c r="G20" s="10">
        <f>+E20+F20</f>
        <v>0</v>
      </c>
      <c r="H20" s="20">
        <f>+H16+H18-H17-H19</f>
        <v>-1.6666666666666663E-2</v>
      </c>
      <c r="I20" s="20">
        <f>+I16+I18-I17-I19</f>
        <v>1.6666666666666646E-2</v>
      </c>
      <c r="J20" s="10">
        <f>+H20+I20</f>
        <v>0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0.50629827543112327</v>
      </c>
      <c r="C23" s="20">
        <f>+(1+C14)*C16</f>
        <v>0.63287284428890411</v>
      </c>
      <c r="D23" s="8"/>
      <c r="E23" s="20">
        <f>+(1+E14)*E16</f>
        <v>0.50629827543112327</v>
      </c>
      <c r="F23" s="20">
        <f>+(1+F14)*F16</f>
        <v>0.63287284428890411</v>
      </c>
      <c r="G23" s="8"/>
      <c r="H23" s="20">
        <f>+(1+H14)*H16</f>
        <v>0.50629827543112327</v>
      </c>
      <c r="I23" s="20">
        <f>+(1+I14)*I16</f>
        <v>0.63287284428890411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3.5138146713328745E-2</v>
      </c>
      <c r="C24" s="20">
        <f>+(1+C14)*(C18-C19)</f>
        <v>0.17569073356664375</v>
      </c>
      <c r="D24" s="8"/>
      <c r="E24" s="20">
        <f>+(1+E14)*(E18-E19)</f>
        <v>3.5138146713328745E-2</v>
      </c>
      <c r="F24" s="20">
        <f>+(1+F14)*(F18-F19)</f>
        <v>0.17569073356664375</v>
      </c>
      <c r="G24" s="8"/>
      <c r="H24" s="20">
        <f>+(1+H14)*(H18-H19)</f>
        <v>3.5138146713328745E-2</v>
      </c>
      <c r="I24" s="20">
        <f>+(1+I14)*(I18-I19)</f>
        <v>0.17569073356664375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0.941436422144452</v>
      </c>
      <c r="C25" s="20">
        <f>SUM(C22:C24)</f>
        <v>1.3085635778555478</v>
      </c>
      <c r="D25" s="10">
        <f>SUM(B22:C24)-SUM(B15:C15)</f>
        <v>0</v>
      </c>
      <c r="E25" s="20">
        <f>SUM(E22:E24)</f>
        <v>0.941436422144452</v>
      </c>
      <c r="F25" s="20">
        <f>SUM(F22:F24)</f>
        <v>1.3085635778555478</v>
      </c>
      <c r="G25" s="10">
        <f>SUM(E22:F24)-SUM(E15:F15)</f>
        <v>0</v>
      </c>
      <c r="H25" s="20">
        <f>SUM(H22:H24)</f>
        <v>0.941436422144452</v>
      </c>
      <c r="I25" s="20">
        <f>SUM(I22:I24)</f>
        <v>1.3085635778555478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+B42-B14*B19</f>
        <v>8.1000694965170414E-2</v>
      </c>
      <c r="C26" s="20">
        <f>+C42-C14*C19</f>
        <v>6.9828185314802074E-2</v>
      </c>
      <c r="D26" s="8"/>
      <c r="E26" s="20">
        <f>+E41-E14*E19</f>
        <v>2.5138146713328747E-2</v>
      </c>
      <c r="F26" s="20">
        <f>+F41-F14*F19</f>
        <v>0.12569073356664373</v>
      </c>
      <c r="G26" s="8"/>
      <c r="H26" s="20">
        <f>+H41-H14*H19</f>
        <v>2.5138146713328747E-2</v>
      </c>
      <c r="I26" s="20">
        <f>+I41-I14*I19</f>
        <v>0.12569073356664373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0.56221034741326004</v>
      </c>
      <c r="C28" s="20">
        <f>+(1+C14)*(C7/C6)*C27</f>
        <v>0.70276293426657499</v>
      </c>
      <c r="D28" s="8"/>
      <c r="E28" s="20">
        <f>+(1+E14)*(E7/E6)*E27</f>
        <v>0.56221034741326004</v>
      </c>
      <c r="F28" s="20">
        <f>+(1+F14)*(F7/F6)*F27</f>
        <v>0.70276293426657499</v>
      </c>
      <c r="G28" s="8"/>
      <c r="H28" s="20">
        <f>+(1+H14)*(H7/H6)*H27</f>
        <v>0.56221034741326004</v>
      </c>
      <c r="I28" s="20">
        <f>+(1+I14)*(I7/I6)*I27</f>
        <v>0.70276293426657499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0.17075459468453</v>
      </c>
      <c r="C29" s="20">
        <f>+C17</f>
        <v>0.2134432433556625</v>
      </c>
      <c r="D29" s="8"/>
      <c r="E29" s="20">
        <f>+E17</f>
        <v>0.17075459468453</v>
      </c>
      <c r="F29" s="20">
        <f>+F17</f>
        <v>0.2134432433556625</v>
      </c>
      <c r="G29" s="8"/>
      <c r="H29" s="20">
        <f>+H17</f>
        <v>0.17075459468453</v>
      </c>
      <c r="I29" s="20">
        <f>+I17</f>
        <v>0.2134432433556625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8.1000694965170414E-2</v>
      </c>
      <c r="C30" s="20">
        <f>+C26</f>
        <v>6.9828185314802074E-2</v>
      </c>
      <c r="D30" s="8"/>
      <c r="E30" s="20">
        <f>+E26</f>
        <v>2.5138146713328747E-2</v>
      </c>
      <c r="F30" s="20">
        <f>+F26</f>
        <v>0.12569073356664373</v>
      </c>
      <c r="G30" s="8"/>
      <c r="H30" s="20">
        <f>+H26</f>
        <v>2.5138146713328747E-2</v>
      </c>
      <c r="I30" s="20">
        <f>+I26</f>
        <v>0.12569073356664373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9">
        <f>SUM(B27:B30)</f>
        <v>1.0139656370629604</v>
      </c>
      <c r="C31" s="9">
        <f>SUM(C27:C30)</f>
        <v>1.2360343629370396</v>
      </c>
      <c r="D31" s="10">
        <f>+B31+C31-B15-C15</f>
        <v>0</v>
      </c>
      <c r="E31" s="9">
        <f>SUM(E27:E30)</f>
        <v>0.95810308881111872</v>
      </c>
      <c r="F31" s="9">
        <f>SUM(F27:F30)</f>
        <v>1.2918969111888812</v>
      </c>
      <c r="G31" s="10">
        <f>+E31+F31-E15-F15</f>
        <v>0</v>
      </c>
      <c r="H31" s="9">
        <f>SUM(H27:H30)</f>
        <v>0.95810308881111872</v>
      </c>
      <c r="I31" s="9">
        <f>SUM(I27:I30)</f>
        <v>1.2918969111888812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3.3689849759914486E-2</v>
      </c>
      <c r="C36" s="8">
        <f>+C2/C38+C18</f>
        <v>9.2112312199893104E-2</v>
      </c>
      <c r="D36" s="6"/>
      <c r="E36" s="8">
        <f>+E2/E38+E18</f>
        <v>3.3689849759914486E-2</v>
      </c>
      <c r="F36" s="8">
        <f>+F2/F38+F18</f>
        <v>9.2112312199893104E-2</v>
      </c>
      <c r="G36" s="6"/>
      <c r="H36" s="8">
        <f>+H2/H38+H18</f>
        <v>3.3689849759914486E-2</v>
      </c>
      <c r="I36" s="8">
        <f>+I2/I38+I18</f>
        <v>9.2112312199893104E-2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5.5912071982136706E-2</v>
      </c>
      <c r="C37" s="8">
        <f>+(C8/(C14*C6))*(1+C14)*C27</f>
        <v>6.9890089977670877E-2</v>
      </c>
      <c r="D37" s="8">
        <f>+B37+C37</f>
        <v>0.12580216195980759</v>
      </c>
      <c r="E37" s="8">
        <f>+(E8/(E14*E6))*(1+E14)*E27</f>
        <v>5.5912071982136706E-2</v>
      </c>
      <c r="F37" s="8">
        <f>+(F8/(F14*F6))*(1+F14)*F27</f>
        <v>6.9890089977670877E-2</v>
      </c>
      <c r="G37" s="8">
        <f>+E37+F37</f>
        <v>0.12580216195980759</v>
      </c>
      <c r="H37" s="8">
        <f>+(H8/(H14*H6))*(1+H14)*H27</f>
        <v>5.5912071982136706E-2</v>
      </c>
      <c r="I37" s="8">
        <f>+(I8/(I14*I6))*(1+I14)*I27</f>
        <v>6.9890089977670877E-2</v>
      </c>
      <c r="J37" s="8">
        <f>+H37+I37</f>
        <v>0.12580216195980759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422.12171463075151</v>
      </c>
      <c r="C38" s="8">
        <f>+B38</f>
        <v>422.12171463075151</v>
      </c>
      <c r="D38" s="8"/>
      <c r="E38" s="8">
        <f>+(G2)/(G37-G18)</f>
        <v>422.12171463075151</v>
      </c>
      <c r="F38" s="8">
        <f>+E38</f>
        <v>422.12171463075151</v>
      </c>
      <c r="G38" s="8"/>
      <c r="H38" s="8">
        <f>+(J2)/(J37-J18)</f>
        <v>422.12171463075151</v>
      </c>
      <c r="I38" s="8">
        <f>+H38</f>
        <v>422.12171463075151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-2.222222222222222E-2</v>
      </c>
      <c r="C39" s="11">
        <f>+C36-C37</f>
        <v>2.2222222222222227E-2</v>
      </c>
      <c r="D39" s="10">
        <f>+B39+C39</f>
        <v>0</v>
      </c>
      <c r="E39" s="11">
        <f>+E36-E37</f>
        <v>-2.222222222222222E-2</v>
      </c>
      <c r="F39" s="11">
        <f>+F36-F37</f>
        <v>2.2222222222222227E-2</v>
      </c>
      <c r="G39" s="10">
        <f>+E39+F39</f>
        <v>0</v>
      </c>
      <c r="H39" s="11">
        <f>+H36-H37</f>
        <v>-2.222222222222222E-2</v>
      </c>
      <c r="I39" s="11">
        <f>+I36-I37</f>
        <v>2.2222222222222227E-2</v>
      </c>
      <c r="J39" s="10">
        <f>+H39+I39</f>
        <v>0</v>
      </c>
      <c r="K39" s="6"/>
      <c r="L39" s="6"/>
      <c r="M39" s="6"/>
      <c r="N39" s="6"/>
      <c r="O39" s="6"/>
    </row>
    <row r="40" spans="1:15" x14ac:dyDescent="0.3">
      <c r="A40" s="50" t="s">
        <v>61</v>
      </c>
      <c r="B40" s="47"/>
      <c r="C40" s="47"/>
      <c r="D40" s="47"/>
      <c r="E40" s="48">
        <f>-E39</f>
        <v>2.222222222222222E-2</v>
      </c>
      <c r="F40" s="48">
        <f>-F39</f>
        <v>-2.2222222222222227E-2</v>
      </c>
      <c r="G40" s="47"/>
      <c r="H40" s="48">
        <f>-H39</f>
        <v>2.222222222222222E-2</v>
      </c>
      <c r="I40" s="48">
        <f>-I39</f>
        <v>-2.2222222222222227E-2</v>
      </c>
      <c r="J40" s="47"/>
      <c r="K40" s="6"/>
      <c r="L40" s="6"/>
      <c r="M40" s="6"/>
      <c r="N40" s="6"/>
      <c r="O40" s="6"/>
    </row>
    <row r="41" spans="1:15" x14ac:dyDescent="0.3">
      <c r="A41" s="47" t="s">
        <v>41</v>
      </c>
      <c r="B41" s="48">
        <f>+B14*B18</f>
        <v>2.5138146713328747E-2</v>
      </c>
      <c r="C41" s="48">
        <f>+C14*C18</f>
        <v>0.15711341695830466</v>
      </c>
      <c r="D41" s="48">
        <f>B41+C41</f>
        <v>0.18225156367163342</v>
      </c>
      <c r="E41" s="48">
        <f>+E14*E18</f>
        <v>2.5138146713328747E-2</v>
      </c>
      <c r="F41" s="48">
        <f>+F14*F18</f>
        <v>0.15711341695830466</v>
      </c>
      <c r="G41" s="48">
        <f>E41+F41</f>
        <v>0.18225156367163342</v>
      </c>
      <c r="H41" s="49">
        <f>+H14*H18</f>
        <v>2.5138146713328747E-2</v>
      </c>
      <c r="I41" s="49">
        <f>+I14*I18</f>
        <v>0.15711341695830466</v>
      </c>
      <c r="J41" s="48">
        <f>H41+I41</f>
        <v>0.18225156367163342</v>
      </c>
      <c r="K41" s="6"/>
      <c r="L41" s="6"/>
      <c r="M41" s="6"/>
      <c r="N41" s="6"/>
      <c r="O41" s="6"/>
    </row>
    <row r="42" spans="1:15" x14ac:dyDescent="0.3">
      <c r="A42" s="47" t="s">
        <v>42</v>
      </c>
      <c r="B42" s="48">
        <f>+D41*B15/(B15+C15)</f>
        <v>8.1000694965170414E-2</v>
      </c>
      <c r="C42" s="48">
        <f>+D41*C15/(B15+C15)</f>
        <v>0.10125086870646301</v>
      </c>
      <c r="D42" s="48"/>
      <c r="E42" s="49">
        <f>+G41*E15/(E15+F15)</f>
        <v>8.1000694965170414E-2</v>
      </c>
      <c r="F42" s="49">
        <f>+G41*F15/(E15+F15)</f>
        <v>0.10125086870646301</v>
      </c>
      <c r="G42" s="48"/>
      <c r="H42" s="48">
        <f>+J41*H15/(H15+I15)</f>
        <v>8.1000694965170414E-2</v>
      </c>
      <c r="I42" s="48">
        <f>+J41*I15/(H15+I15)</f>
        <v>0.10125086870646301</v>
      </c>
      <c r="J42" s="48"/>
      <c r="K42" s="6"/>
      <c r="L42" s="6"/>
      <c r="M42" s="6"/>
      <c r="N42" s="6"/>
      <c r="O42" s="6"/>
    </row>
    <row r="43" spans="1:15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6"/>
      <c r="L43" s="6"/>
      <c r="M43" s="6"/>
      <c r="N43" s="6"/>
      <c r="O43" s="6"/>
    </row>
    <row r="44" spans="1:15" x14ac:dyDescent="0.3">
      <c r="A44" s="50" t="s">
        <v>60</v>
      </c>
      <c r="B44" s="51"/>
      <c r="C44" s="51"/>
      <c r="D44" s="51"/>
      <c r="E44" s="48"/>
      <c r="F44" s="48"/>
      <c r="G44" s="51"/>
      <c r="H44" s="48">
        <f>+H14*H40</f>
        <v>5.586254825184165E-2</v>
      </c>
      <c r="I44" s="48">
        <f>+I14*I40</f>
        <v>-5.586254825184167E-2</v>
      </c>
      <c r="J44" s="51"/>
      <c r="K44" s="6"/>
      <c r="L44" s="6"/>
      <c r="M44" s="6"/>
      <c r="N44" s="6"/>
      <c r="O44" s="6"/>
    </row>
    <row r="45" spans="1:15" x14ac:dyDescent="0.3">
      <c r="A45" s="47" t="s">
        <v>33</v>
      </c>
      <c r="B45" s="51"/>
      <c r="C45" s="51"/>
      <c r="D45" s="51"/>
      <c r="E45" s="48"/>
      <c r="F45" s="48"/>
      <c r="G45" s="51"/>
      <c r="H45" s="9">
        <f>+H31+H44</f>
        <v>1.0139656370629604</v>
      </c>
      <c r="I45" s="9">
        <f>+I31+I44</f>
        <v>1.2360343629370396</v>
      </c>
      <c r="J45" s="51"/>
      <c r="K45" s="6"/>
      <c r="L45" s="6"/>
      <c r="M45" s="6"/>
      <c r="N45" s="6"/>
      <c r="O45" s="6"/>
    </row>
    <row r="46" spans="1:15" x14ac:dyDescent="0.3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4.8000000000000001E-2</v>
      </c>
      <c r="C53" s="6"/>
      <c r="D53" s="6"/>
      <c r="E53" s="8">
        <f>+(E11-E12)*E3+F11-F12</f>
        <v>4.8000000000000001E-2</v>
      </c>
      <c r="F53" s="6"/>
      <c r="G53" s="6"/>
      <c r="H53" s="8">
        <f>+(H11-H12)*H3+I11-I12</f>
        <v>4.8000000000000001E-2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0.33600000000000002</v>
      </c>
      <c r="C54" s="6"/>
      <c r="D54" s="6"/>
      <c r="E54" s="8">
        <f>+E7*E51+F7*E52+E53</f>
        <v>0.33600000000000002</v>
      </c>
      <c r="F54" s="6"/>
      <c r="G54" s="6"/>
      <c r="H54" s="8">
        <f>+H7*H51+I7*H52+H53</f>
        <v>0.33600000000000002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-0.81599999999999984</v>
      </c>
      <c r="C55" s="6"/>
      <c r="D55" s="6"/>
      <c r="E55" s="8">
        <f>+E7*E51-E8*E51+F7*E52-F8*E52+E53-E9*E3-F9</f>
        <v>-0.81599999999999984</v>
      </c>
      <c r="F55" s="6"/>
      <c r="G55" s="6"/>
      <c r="H55" s="8">
        <f>+H7*H51-H8*H51+I7*H52-I8*H52+H53-H9*H3-I9</f>
        <v>-0.81599999999999984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-2.4285714285714279</v>
      </c>
      <c r="C57" s="6"/>
      <c r="D57" s="6"/>
      <c r="E57" s="8">
        <f>E55/E54</f>
        <v>-2.4285714285714279</v>
      </c>
      <c r="F57" s="6"/>
      <c r="G57" s="6"/>
      <c r="H57" s="8">
        <f>H55/H54</f>
        <v>-2.4285714285714279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-0.2142857142857143</v>
      </c>
      <c r="C58" s="6"/>
      <c r="D58" s="6"/>
      <c r="E58" s="8">
        <f>-E56/E54</f>
        <v>-0.2142857142857143</v>
      </c>
      <c r="F58" s="6"/>
      <c r="G58" s="6"/>
      <c r="H58" s="8">
        <f>-H56/H54</f>
        <v>-0.2142857142857143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baseColWidth="10" defaultRowHeight="14.4" x14ac:dyDescent="0.3"/>
  <cols>
    <col min="1" max="1" width="34.6640625" customWidth="1"/>
    <col min="2" max="2" width="12" customWidth="1"/>
    <col min="3" max="3" width="16.21875" customWidth="1"/>
    <col min="4" max="4" width="6.44140625" bestFit="1" customWidth="1"/>
  </cols>
  <sheetData>
    <row r="1" spans="1:15" x14ac:dyDescent="0.3">
      <c r="A1" t="s">
        <v>0</v>
      </c>
      <c r="B1" t="s">
        <v>56</v>
      </c>
      <c r="E1" t="s">
        <v>57</v>
      </c>
      <c r="H1" t="s">
        <v>58</v>
      </c>
    </row>
    <row r="2" spans="1:15" x14ac:dyDescent="0.3">
      <c r="A2" t="s">
        <v>37</v>
      </c>
      <c r="B2" s="12">
        <v>10</v>
      </c>
      <c r="C2" s="13">
        <f>+B2*C15/B15</f>
        <v>12.5</v>
      </c>
      <c r="D2" s="6">
        <f>+B2+C2</f>
        <v>22.5</v>
      </c>
      <c r="E2" s="15">
        <f>+B2</f>
        <v>10</v>
      </c>
      <c r="F2" s="15">
        <f>+C2</f>
        <v>12.5</v>
      </c>
      <c r="G2" s="6">
        <f>+E2+F2</f>
        <v>22.5</v>
      </c>
      <c r="H2" s="14">
        <f>+E2</f>
        <v>10</v>
      </c>
      <c r="I2" s="14">
        <f t="shared" ref="I2:J2" si="0">+F2</f>
        <v>12.5</v>
      </c>
      <c r="J2" s="14">
        <f t="shared" si="0"/>
        <v>22.5</v>
      </c>
      <c r="K2" s="14"/>
    </row>
    <row r="3" spans="1:15" x14ac:dyDescent="0.3">
      <c r="A3" t="s">
        <v>9</v>
      </c>
      <c r="B3" s="21">
        <v>0.8</v>
      </c>
      <c r="C3" s="22"/>
      <c r="D3" s="22"/>
      <c r="E3" s="15">
        <f>+B3</f>
        <v>0.8</v>
      </c>
      <c r="F3" s="6"/>
      <c r="G3" s="6"/>
      <c r="H3" s="14">
        <f>+E3</f>
        <v>0.8</v>
      </c>
      <c r="I3" s="14"/>
      <c r="J3" s="14"/>
      <c r="K3" s="14"/>
    </row>
    <row r="4" spans="1:15" x14ac:dyDescent="0.3">
      <c r="H4" s="14"/>
      <c r="I4" s="14"/>
      <c r="J4" s="14"/>
      <c r="K4" s="14"/>
    </row>
    <row r="5" spans="1:15" x14ac:dyDescent="0.3">
      <c r="B5" s="6" t="s">
        <v>1</v>
      </c>
      <c r="C5" s="6" t="s">
        <v>2</v>
      </c>
      <c r="E5" s="6" t="s">
        <v>1</v>
      </c>
      <c r="F5" s="6" t="s">
        <v>2</v>
      </c>
      <c r="H5" s="18" t="s">
        <v>1</v>
      </c>
      <c r="I5" s="18" t="s">
        <v>2</v>
      </c>
      <c r="J5" s="14"/>
      <c r="K5" s="14"/>
    </row>
    <row r="6" spans="1:15" x14ac:dyDescent="0.3">
      <c r="A6" t="s">
        <v>3</v>
      </c>
      <c r="B6" s="7">
        <v>0.5</v>
      </c>
      <c r="C6" s="7">
        <v>0.5</v>
      </c>
      <c r="D6" s="6"/>
      <c r="E6" s="16">
        <f>+B6</f>
        <v>0.5</v>
      </c>
      <c r="F6" s="16">
        <f>+C6</f>
        <v>0.5</v>
      </c>
      <c r="G6" s="6"/>
      <c r="H6" s="16">
        <f>+E6</f>
        <v>0.5</v>
      </c>
      <c r="I6" s="16">
        <f>+F6</f>
        <v>0.5</v>
      </c>
      <c r="J6" s="15"/>
      <c r="K6" s="15"/>
      <c r="L6" s="6"/>
      <c r="M6" s="6"/>
      <c r="N6" s="6"/>
      <c r="O6" s="6"/>
    </row>
    <row r="7" spans="1:15" x14ac:dyDescent="0.3">
      <c r="A7" t="s">
        <v>5</v>
      </c>
      <c r="B7" s="7">
        <v>0.4</v>
      </c>
      <c r="C7" s="7">
        <v>0.4</v>
      </c>
      <c r="D7" s="6"/>
      <c r="E7" s="16">
        <f t="shared" ref="E7:F9" si="1">+B7</f>
        <v>0.4</v>
      </c>
      <c r="F7" s="16">
        <f t="shared" si="1"/>
        <v>0.4</v>
      </c>
      <c r="G7" s="6"/>
      <c r="H7" s="16">
        <f t="shared" ref="H7:I9" si="2">+E7</f>
        <v>0.4</v>
      </c>
      <c r="I7" s="16">
        <f t="shared" si="2"/>
        <v>0.4</v>
      </c>
      <c r="J7" s="15"/>
      <c r="K7" s="15"/>
      <c r="L7" s="6"/>
      <c r="M7" s="6"/>
      <c r="N7" s="6"/>
      <c r="O7" s="6"/>
    </row>
    <row r="8" spans="1:15" x14ac:dyDescent="0.3">
      <c r="A8" t="s">
        <v>6</v>
      </c>
      <c r="B8" s="7">
        <v>0.1</v>
      </c>
      <c r="C8" s="7">
        <v>0.1</v>
      </c>
      <c r="D8" s="6"/>
      <c r="E8" s="16">
        <f t="shared" si="1"/>
        <v>0.1</v>
      </c>
      <c r="F8" s="16">
        <f t="shared" si="1"/>
        <v>0.1</v>
      </c>
      <c r="G8" s="6"/>
      <c r="H8" s="16">
        <f t="shared" si="2"/>
        <v>0.1</v>
      </c>
      <c r="I8" s="16">
        <f t="shared" si="2"/>
        <v>0.1</v>
      </c>
      <c r="J8" s="15"/>
      <c r="K8" s="15"/>
      <c r="L8" s="6"/>
      <c r="M8" s="6"/>
      <c r="N8" s="6"/>
      <c r="O8" s="6"/>
    </row>
    <row r="9" spans="1:15" x14ac:dyDescent="0.3">
      <c r="A9" t="s">
        <v>4</v>
      </c>
      <c r="B9" s="7">
        <v>0.6</v>
      </c>
      <c r="C9" s="7">
        <v>0.6</v>
      </c>
      <c r="D9" s="6"/>
      <c r="E9" s="16">
        <f t="shared" si="1"/>
        <v>0.6</v>
      </c>
      <c r="F9" s="16">
        <f t="shared" si="1"/>
        <v>0.6</v>
      </c>
      <c r="G9" s="6"/>
      <c r="H9" s="16">
        <f t="shared" si="2"/>
        <v>0.6</v>
      </c>
      <c r="I9" s="16">
        <f t="shared" si="2"/>
        <v>0.6</v>
      </c>
      <c r="J9" s="15"/>
      <c r="K9" s="15"/>
      <c r="L9" s="6"/>
      <c r="M9" s="6"/>
      <c r="N9" s="6"/>
      <c r="O9" s="6"/>
    </row>
    <row r="10" spans="1:15" x14ac:dyDescent="0.3">
      <c r="B10" s="8"/>
      <c r="C10" s="8"/>
      <c r="D10" s="6"/>
      <c r="E10" s="8"/>
      <c r="F10" s="8"/>
      <c r="G10" s="6"/>
      <c r="H10" s="16"/>
      <c r="I10" s="16"/>
      <c r="J10" s="15"/>
      <c r="K10" s="15"/>
      <c r="L10" s="6"/>
      <c r="M10" s="6"/>
      <c r="N10" s="6"/>
      <c r="O10" s="6"/>
    </row>
    <row r="11" spans="1:15" x14ac:dyDescent="0.3">
      <c r="A11" t="s">
        <v>12</v>
      </c>
      <c r="B11" s="7">
        <v>0.01</v>
      </c>
      <c r="C11" s="7">
        <v>0.05</v>
      </c>
      <c r="D11" s="6"/>
      <c r="E11" s="16">
        <f>+B11</f>
        <v>0.01</v>
      </c>
      <c r="F11" s="36">
        <v>0.05</v>
      </c>
      <c r="G11" s="6"/>
      <c r="H11" s="16">
        <f t="shared" ref="H11:I12" si="3">+E11</f>
        <v>0.01</v>
      </c>
      <c r="I11" s="23">
        <f t="shared" si="3"/>
        <v>0.05</v>
      </c>
      <c r="J11" s="15"/>
      <c r="K11" s="15"/>
      <c r="L11" s="6"/>
      <c r="M11" s="6"/>
      <c r="N11" s="6"/>
      <c r="O11" s="6"/>
    </row>
    <row r="12" spans="1:15" x14ac:dyDescent="0.3">
      <c r="A12" t="s">
        <v>13</v>
      </c>
      <c r="B12" s="7">
        <v>0</v>
      </c>
      <c r="C12" s="7">
        <v>0.01</v>
      </c>
      <c r="D12" s="6"/>
      <c r="E12" s="16">
        <f>+B12</f>
        <v>0</v>
      </c>
      <c r="F12" s="23">
        <v>0.01</v>
      </c>
      <c r="G12" s="6"/>
      <c r="H12" s="16">
        <f t="shared" si="3"/>
        <v>0</v>
      </c>
      <c r="I12" s="16">
        <f t="shared" si="3"/>
        <v>0.01</v>
      </c>
      <c r="J12" s="15"/>
      <c r="K12" s="15"/>
      <c r="L12" s="6"/>
      <c r="M12" s="6"/>
      <c r="N12" s="6"/>
      <c r="O12" s="6"/>
    </row>
    <row r="13" spans="1:15" x14ac:dyDescent="0.3">
      <c r="B13" s="8"/>
      <c r="C13" s="8"/>
      <c r="D13" s="6"/>
      <c r="E13" s="8"/>
      <c r="F13" s="8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3">
      <c r="A14" t="s">
        <v>14</v>
      </c>
      <c r="B14" s="8">
        <f>-B57/2+((B57^2)/4-B58)^0.5</f>
        <v>2.5138146713328746</v>
      </c>
      <c r="C14" s="8">
        <f>+B14</f>
        <v>2.5138146713328746</v>
      </c>
      <c r="D14" s="6"/>
      <c r="E14" s="8">
        <f>-E57/2+((E57^2)/4-E58)^0.5</f>
        <v>2.5138146713328746</v>
      </c>
      <c r="F14" s="8">
        <f>+E14</f>
        <v>2.5138146713328746</v>
      </c>
      <c r="G14" s="6"/>
      <c r="H14" s="8">
        <f>-H57/2+((H57^2)/4-H58)^0.5</f>
        <v>2.5138146713328746</v>
      </c>
      <c r="I14" s="8">
        <f>+H14</f>
        <v>2.5138146713328746</v>
      </c>
      <c r="J14" s="6"/>
      <c r="K14" s="6"/>
      <c r="L14" s="6"/>
      <c r="M14" s="6"/>
      <c r="N14" s="6"/>
      <c r="O14" s="6"/>
    </row>
    <row r="15" spans="1:15" x14ac:dyDescent="0.3">
      <c r="A15" t="s">
        <v>17</v>
      </c>
      <c r="B15" s="7">
        <v>1</v>
      </c>
      <c r="C15" s="8">
        <f>+B15/B3</f>
        <v>1.25</v>
      </c>
      <c r="D15" s="6"/>
      <c r="E15" s="7">
        <v>1</v>
      </c>
      <c r="F15" s="8">
        <f>+E15/E3</f>
        <v>1.25</v>
      </c>
      <c r="G15" s="6"/>
      <c r="H15" s="7">
        <v>1</v>
      </c>
      <c r="I15" s="8">
        <f>+H15/H3</f>
        <v>1.25</v>
      </c>
      <c r="J15" s="6"/>
      <c r="K15" s="6"/>
      <c r="L15" s="6"/>
      <c r="M15" s="6"/>
      <c r="N15" s="6"/>
      <c r="O15" s="6"/>
    </row>
    <row r="16" spans="1:15" x14ac:dyDescent="0.3">
      <c r="A16" t="s">
        <v>15</v>
      </c>
      <c r="B16" s="8">
        <f>+(B7-B8/B14)*(1-B9)*B15/(B6+B7+B8)</f>
        <v>0.14408792801786333</v>
      </c>
      <c r="C16" s="8">
        <f>+(C7-C8/C14)*(1-C9)*C15/(C6+C7+C8)</f>
        <v>0.18010991002232915</v>
      </c>
      <c r="D16" s="6"/>
      <c r="E16" s="8">
        <f>+(E7-E8/E14)*(1-E9)*E15/(E6+E7+E8)</f>
        <v>0.14408792801786333</v>
      </c>
      <c r="F16" s="8">
        <f>+(F7-F8/F14)*(1-F9)*F15/(F6+F7+F8)</f>
        <v>0.18010991002232915</v>
      </c>
      <c r="G16" s="6"/>
      <c r="H16" s="8">
        <f>+(H7-H8/H14)*(1-H9)*H15/(H6+H7+H8)</f>
        <v>0.14408792801786333</v>
      </c>
      <c r="I16" s="8">
        <f>+(I7-I8/I14)*(1-I9)*I15/(I6+I7+I8)</f>
        <v>0.18010991002232915</v>
      </c>
      <c r="J16" s="6"/>
      <c r="K16" s="6"/>
      <c r="L16" s="6"/>
      <c r="M16" s="6"/>
      <c r="N16" s="6"/>
      <c r="O16" s="6"/>
    </row>
    <row r="17" spans="1:15" x14ac:dyDescent="0.3">
      <c r="A17" t="s">
        <v>16</v>
      </c>
      <c r="B17" s="8">
        <f>+B9*B15/(1+B14)</f>
        <v>0.17075459468453</v>
      </c>
      <c r="C17" s="8">
        <f>+C9*C15/(1+C14)</f>
        <v>0.2134432433556625</v>
      </c>
      <c r="D17" s="8">
        <f>+B17+C17</f>
        <v>0.38419783804019247</v>
      </c>
      <c r="E17" s="8">
        <f>+E9*E15/(1+E14)</f>
        <v>0.17075459468453</v>
      </c>
      <c r="F17" s="8">
        <f>+F9*F15/(1+F14)</f>
        <v>0.2134432433556625</v>
      </c>
      <c r="G17" s="8">
        <f>+E17+F17</f>
        <v>0.38419783804019247</v>
      </c>
      <c r="H17" s="8">
        <f>+H9*H15/(1+H14)</f>
        <v>0.17075459468453</v>
      </c>
      <c r="I17" s="8">
        <f>+I9*I15/(1+I14)</f>
        <v>0.2134432433556625</v>
      </c>
      <c r="J17" s="8">
        <f>+H17+I17</f>
        <v>0.38419783804019247</v>
      </c>
      <c r="K17" s="6"/>
      <c r="L17" s="6"/>
      <c r="M17" s="6"/>
      <c r="N17" s="6"/>
      <c r="O17" s="6"/>
    </row>
    <row r="18" spans="1:15" x14ac:dyDescent="0.3">
      <c r="A18" t="s">
        <v>7</v>
      </c>
      <c r="B18" s="20">
        <f>+B11*B15</f>
        <v>0.01</v>
      </c>
      <c r="C18" s="20">
        <f>+C11*C15</f>
        <v>6.25E-2</v>
      </c>
      <c r="D18" s="8">
        <f>+B18+C18</f>
        <v>7.2499999999999995E-2</v>
      </c>
      <c r="E18" s="20">
        <f>+E11*E15</f>
        <v>0.01</v>
      </c>
      <c r="F18" s="20">
        <f>+F11*F15</f>
        <v>6.25E-2</v>
      </c>
      <c r="G18" s="8">
        <f>+E18+F18</f>
        <v>7.2499999999999995E-2</v>
      </c>
      <c r="H18" s="48">
        <f>+H11*H15+E40</f>
        <v>3.2222222222222222E-2</v>
      </c>
      <c r="I18" s="48">
        <f>+I11*I15+F40</f>
        <v>4.0277777777777773E-2</v>
      </c>
      <c r="J18" s="48">
        <f>+H18+I18</f>
        <v>7.2499999999999995E-2</v>
      </c>
      <c r="K18" s="6"/>
      <c r="L18" s="6"/>
      <c r="M18" s="6"/>
      <c r="N18" s="6"/>
      <c r="O18" s="6"/>
    </row>
    <row r="19" spans="1:15" x14ac:dyDescent="0.3">
      <c r="A19" t="s">
        <v>8</v>
      </c>
      <c r="B19" s="20">
        <f>+B12*B15</f>
        <v>0</v>
      </c>
      <c r="C19" s="20">
        <f>+C12*C15</f>
        <v>1.2500000000000001E-2</v>
      </c>
      <c r="D19" s="6"/>
      <c r="E19" s="20">
        <f>+E12*E15</f>
        <v>0</v>
      </c>
      <c r="F19" s="20">
        <f>+F12*F15</f>
        <v>1.2500000000000001E-2</v>
      </c>
      <c r="G19" s="6"/>
      <c r="H19" s="20">
        <f>+H12*H15</f>
        <v>0</v>
      </c>
      <c r="I19" s="20">
        <f>+I12*I15</f>
        <v>1.2500000000000001E-2</v>
      </c>
      <c r="J19" s="6"/>
      <c r="K19" s="6"/>
      <c r="L19" s="6"/>
      <c r="M19" s="6"/>
      <c r="N19" s="6"/>
      <c r="O19" s="6"/>
    </row>
    <row r="20" spans="1:15" x14ac:dyDescent="0.3">
      <c r="A20" t="s">
        <v>34</v>
      </c>
      <c r="B20" s="20">
        <f>+B16+B18-B17-B19</f>
        <v>-1.6666666666666663E-2</v>
      </c>
      <c r="C20" s="20">
        <f>+C16+C18-C17-C19</f>
        <v>1.6666666666666646E-2</v>
      </c>
      <c r="D20" s="10">
        <f>+B20+C20</f>
        <v>0</v>
      </c>
      <c r="E20" s="20">
        <f>+E16+E18-E17-E19</f>
        <v>-1.6666666666666663E-2</v>
      </c>
      <c r="F20" s="20">
        <f>+F16+F18-F17-F19</f>
        <v>1.6666666666666646E-2</v>
      </c>
      <c r="G20" s="10">
        <f>+E20+F20</f>
        <v>0</v>
      </c>
      <c r="H20" s="20">
        <f>+H16+H18-H17-H19</f>
        <v>5.5555555555555636E-3</v>
      </c>
      <c r="I20" s="20">
        <f>+I16+I18-I17-I19</f>
        <v>-5.5555555555555809E-3</v>
      </c>
      <c r="J20" s="10">
        <f>+H20+I20</f>
        <v>-1.7347234759768071E-17</v>
      </c>
      <c r="K20" s="6"/>
      <c r="L20" s="6"/>
      <c r="M20" s="6"/>
      <c r="N20" s="6"/>
      <c r="O20" s="6"/>
    </row>
    <row r="21" spans="1:15" x14ac:dyDescent="0.3">
      <c r="B21" s="20"/>
      <c r="C21" s="20"/>
      <c r="D21" s="8"/>
      <c r="E21" s="20"/>
      <c r="F21" s="20"/>
      <c r="G21" s="8"/>
      <c r="H21" s="20"/>
      <c r="I21" s="20"/>
      <c r="J21" s="8"/>
      <c r="K21" s="6"/>
      <c r="L21" s="6"/>
      <c r="M21" s="6"/>
      <c r="N21" s="6"/>
      <c r="O21" s="6"/>
    </row>
    <row r="22" spans="1:15" x14ac:dyDescent="0.3">
      <c r="A22" t="s">
        <v>25</v>
      </c>
      <c r="B22" s="20">
        <f>(1-B9)*B15</f>
        <v>0.4</v>
      </c>
      <c r="C22" s="20">
        <f>(1-C9)*C15</f>
        <v>0.5</v>
      </c>
      <c r="D22" s="8"/>
      <c r="E22" s="20">
        <f>(1-E9)*E15</f>
        <v>0.4</v>
      </c>
      <c r="F22" s="20">
        <f>(1-F9)*F15</f>
        <v>0.5</v>
      </c>
      <c r="G22" s="8"/>
      <c r="H22" s="20">
        <f>(1-H9)*H15</f>
        <v>0.4</v>
      </c>
      <c r="I22" s="20">
        <f>(1-I9)*I15</f>
        <v>0.5</v>
      </c>
      <c r="J22" s="8"/>
      <c r="K22" s="6"/>
      <c r="L22" s="6"/>
      <c r="M22" s="6"/>
      <c r="N22" s="6"/>
      <c r="O22" s="6"/>
    </row>
    <row r="23" spans="1:15" x14ac:dyDescent="0.3">
      <c r="A23" t="s">
        <v>26</v>
      </c>
      <c r="B23" s="20">
        <f>+(1+B14)*B16</f>
        <v>0.50629827543112327</v>
      </c>
      <c r="C23" s="20">
        <f>+(1+C14)*C16</f>
        <v>0.63287284428890411</v>
      </c>
      <c r="D23" s="8"/>
      <c r="E23" s="20">
        <f>+(1+E14)*E16</f>
        <v>0.50629827543112327</v>
      </c>
      <c r="F23" s="20">
        <f>+(1+F14)*F16</f>
        <v>0.63287284428890411</v>
      </c>
      <c r="G23" s="8"/>
      <c r="H23" s="20">
        <f>+(1+H14)*H16</f>
        <v>0.50629827543112327</v>
      </c>
      <c r="I23" s="20">
        <f>+(1+I14)*I16</f>
        <v>0.63287284428890411</v>
      </c>
      <c r="J23" s="8"/>
      <c r="K23" s="6"/>
      <c r="L23" s="6"/>
      <c r="M23" s="6"/>
      <c r="N23" s="6"/>
      <c r="O23" s="6"/>
    </row>
    <row r="24" spans="1:15" x14ac:dyDescent="0.3">
      <c r="A24" t="s">
        <v>59</v>
      </c>
      <c r="B24" s="20">
        <f>+(1+B14)*(B18-B19)</f>
        <v>3.5138146713328745E-2</v>
      </c>
      <c r="C24" s="20">
        <f>+(1+C14)*(C18-C19)</f>
        <v>0.17569073356664375</v>
      </c>
      <c r="D24" s="8"/>
      <c r="E24" s="20">
        <f>+(1+E14)*(E18-E19)</f>
        <v>3.5138146713328745E-2</v>
      </c>
      <c r="F24" s="20">
        <f>+(1+F14)*(F18-F19)</f>
        <v>0.17569073356664375</v>
      </c>
      <c r="G24" s="8"/>
      <c r="H24" s="20">
        <f>+(1+H14)*(H18-H19)</f>
        <v>0.11322291718739262</v>
      </c>
      <c r="I24" s="20">
        <f>+(1+I14)*(I18-I19)</f>
        <v>9.7605963092579837E-2</v>
      </c>
      <c r="J24" s="8"/>
      <c r="K24" s="6"/>
      <c r="L24" s="6"/>
      <c r="M24" s="6"/>
      <c r="N24" s="6"/>
      <c r="O24" s="6"/>
    </row>
    <row r="25" spans="1:15" x14ac:dyDescent="0.3">
      <c r="A25" t="s">
        <v>45</v>
      </c>
      <c r="B25" s="20">
        <f>SUM(B22:B24)</f>
        <v>0.941436422144452</v>
      </c>
      <c r="C25" s="20">
        <f>SUM(C22:C24)</f>
        <v>1.3085635778555478</v>
      </c>
      <c r="D25" s="10">
        <f>SUM(B22:C24)-SUM(B15:C15)</f>
        <v>0</v>
      </c>
      <c r="E25" s="20">
        <f>SUM(E22:E24)</f>
        <v>0.941436422144452</v>
      </c>
      <c r="F25" s="20">
        <f>SUM(F22:F24)</f>
        <v>1.3085635778555478</v>
      </c>
      <c r="G25" s="10">
        <f>SUM(E22:F24)-SUM(E15:F15)</f>
        <v>0</v>
      </c>
      <c r="H25" s="20">
        <f>SUM(H22:H24)</f>
        <v>1.0195211926185159</v>
      </c>
      <c r="I25" s="20">
        <f>SUM(I22:I24)</f>
        <v>1.2304788073814839</v>
      </c>
      <c r="J25" s="10">
        <f>SUM(H22:I24)-SUM(H15:I15)</f>
        <v>0</v>
      </c>
      <c r="K25" s="6"/>
      <c r="L25" s="6"/>
      <c r="M25" s="6"/>
      <c r="N25" s="6"/>
      <c r="O25" s="6"/>
    </row>
    <row r="26" spans="1:15" x14ac:dyDescent="0.3">
      <c r="A26" t="s">
        <v>29</v>
      </c>
      <c r="B26" s="20">
        <f>+B42-B14*B19</f>
        <v>8.1000694965170414E-2</v>
      </c>
      <c r="C26" s="20">
        <f>+C42-C14*C19</f>
        <v>6.9828185314802074E-2</v>
      </c>
      <c r="D26" s="8"/>
      <c r="E26" s="20">
        <f>+E41-E14*E19</f>
        <v>2.5138146713328747E-2</v>
      </c>
      <c r="F26" s="20">
        <f>+F41-F14*F19</f>
        <v>0.12569073356664373</v>
      </c>
      <c r="G26" s="8"/>
      <c r="H26" s="20">
        <f>+H41-H14*H19</f>
        <v>8.10006949651704E-2</v>
      </c>
      <c r="I26" s="20">
        <f>+I41-I14*I19</f>
        <v>6.982818531480206E-2</v>
      </c>
      <c r="J26" s="8"/>
      <c r="K26" s="6"/>
      <c r="L26" s="6"/>
      <c r="M26" s="6"/>
      <c r="N26" s="6"/>
      <c r="O26" s="6"/>
    </row>
    <row r="27" spans="1:15" x14ac:dyDescent="0.3">
      <c r="A27" t="s">
        <v>27</v>
      </c>
      <c r="B27" s="20">
        <f>+B6*(1-B9)*B15/(B6+B7+B8)</f>
        <v>0.2</v>
      </c>
      <c r="C27" s="20">
        <f>+C6*(1-C9)*C15/(C6+C7+C8)</f>
        <v>0.25</v>
      </c>
      <c r="D27" s="8"/>
      <c r="E27" s="20">
        <f>+E6*(1-E9)*E15/(E6+E7+E8)</f>
        <v>0.2</v>
      </c>
      <c r="F27" s="20">
        <f>+F6*(1-F9)*F15/(F6+F7+F8)</f>
        <v>0.25</v>
      </c>
      <c r="G27" s="8"/>
      <c r="H27" s="20">
        <f>+H6*(1-H9)*H15/(H6+H7+H8)</f>
        <v>0.2</v>
      </c>
      <c r="I27" s="20">
        <f>+I6*(1-I9)*I15/(I6+I7+I8)</f>
        <v>0.25</v>
      </c>
      <c r="J27" s="8"/>
      <c r="K27" s="6"/>
      <c r="L27" s="6"/>
      <c r="M27" s="6"/>
      <c r="N27" s="6"/>
      <c r="O27" s="6"/>
    </row>
    <row r="28" spans="1:15" x14ac:dyDescent="0.3">
      <c r="A28" t="s">
        <v>28</v>
      </c>
      <c r="B28" s="20">
        <f>+(1+B14)*(B7/B6)*B27</f>
        <v>0.56221034741326004</v>
      </c>
      <c r="C28" s="20">
        <f>+(1+C14)*(C7/C6)*C27</f>
        <v>0.70276293426657499</v>
      </c>
      <c r="D28" s="8"/>
      <c r="E28" s="20">
        <f>+(1+E14)*(E7/E6)*E27</f>
        <v>0.56221034741326004</v>
      </c>
      <c r="F28" s="20">
        <f>+(1+F14)*(F7/F6)*F27</f>
        <v>0.70276293426657499</v>
      </c>
      <c r="G28" s="8"/>
      <c r="H28" s="20">
        <f>+(1+H14)*(H7/H6)*H27</f>
        <v>0.56221034741326004</v>
      </c>
      <c r="I28" s="20">
        <f>+(1+I14)*(I7/I6)*I27</f>
        <v>0.70276293426657499</v>
      </c>
      <c r="J28" s="8"/>
      <c r="K28" s="6"/>
      <c r="L28" s="6"/>
      <c r="M28" s="6"/>
      <c r="N28" s="6"/>
      <c r="O28" s="6"/>
    </row>
    <row r="29" spans="1:15" x14ac:dyDescent="0.3">
      <c r="A29" t="s">
        <v>30</v>
      </c>
      <c r="B29" s="20">
        <f>+B17</f>
        <v>0.17075459468453</v>
      </c>
      <c r="C29" s="20">
        <f>+C17</f>
        <v>0.2134432433556625</v>
      </c>
      <c r="D29" s="8"/>
      <c r="E29" s="20">
        <f>+E17</f>
        <v>0.17075459468453</v>
      </c>
      <c r="F29" s="20">
        <f>+F17</f>
        <v>0.2134432433556625</v>
      </c>
      <c r="G29" s="8"/>
      <c r="H29" s="20">
        <f>+H17</f>
        <v>0.17075459468453</v>
      </c>
      <c r="I29" s="20">
        <f>+I17</f>
        <v>0.2134432433556625</v>
      </c>
      <c r="J29" s="8"/>
      <c r="K29" s="6"/>
      <c r="L29" s="6"/>
      <c r="M29" s="6"/>
      <c r="N29" s="6"/>
      <c r="O29" s="6"/>
    </row>
    <row r="30" spans="1:15" x14ac:dyDescent="0.3">
      <c r="A30" t="s">
        <v>31</v>
      </c>
      <c r="B30" s="20">
        <f>+B26</f>
        <v>8.1000694965170414E-2</v>
      </c>
      <c r="C30" s="20">
        <f>+C26</f>
        <v>6.9828185314802074E-2</v>
      </c>
      <c r="D30" s="8"/>
      <c r="E30" s="20">
        <f>+E26</f>
        <v>2.5138146713328747E-2</v>
      </c>
      <c r="F30" s="20">
        <f>+F26</f>
        <v>0.12569073356664373</v>
      </c>
      <c r="G30" s="8"/>
      <c r="H30" s="20">
        <f>+H26</f>
        <v>8.10006949651704E-2</v>
      </c>
      <c r="I30" s="20">
        <f>+I26</f>
        <v>6.982818531480206E-2</v>
      </c>
      <c r="J30" s="8"/>
      <c r="K30" s="6"/>
      <c r="L30" s="6"/>
      <c r="M30" s="6"/>
      <c r="N30" s="6"/>
      <c r="O30" s="6"/>
    </row>
    <row r="31" spans="1:15" x14ac:dyDescent="0.3">
      <c r="A31" t="s">
        <v>32</v>
      </c>
      <c r="B31" s="9">
        <f>SUM(B27:B30)</f>
        <v>1.0139656370629604</v>
      </c>
      <c r="C31" s="9">
        <f>SUM(C27:C30)</f>
        <v>1.2360343629370396</v>
      </c>
      <c r="D31" s="10">
        <f>+B31+C31-B15-C15</f>
        <v>0</v>
      </c>
      <c r="E31" s="9">
        <f>SUM(E27:E30)</f>
        <v>0.95810308881111872</v>
      </c>
      <c r="F31" s="9">
        <f>SUM(F27:F30)</f>
        <v>1.2918969111888812</v>
      </c>
      <c r="G31" s="10">
        <f>+E31+F31-E15-F15</f>
        <v>0</v>
      </c>
      <c r="H31" s="9">
        <f>SUM(H27:H30)</f>
        <v>1.0139656370629604</v>
      </c>
      <c r="I31" s="9">
        <f>SUM(I27:I30)</f>
        <v>1.2360343629370396</v>
      </c>
      <c r="J31" s="10">
        <f>+H31+I31-H15-I15</f>
        <v>0</v>
      </c>
      <c r="K31" s="6"/>
      <c r="L31" s="6"/>
      <c r="M31" s="6"/>
      <c r="N31" s="6"/>
      <c r="O31" s="6"/>
    </row>
    <row r="32" spans="1:15" x14ac:dyDescent="0.3">
      <c r="A32" s="31"/>
      <c r="B32" s="20"/>
      <c r="C32" s="20"/>
      <c r="D32" s="22"/>
      <c r="E32" s="20"/>
      <c r="F32" s="20"/>
      <c r="G32" s="22"/>
      <c r="H32" s="23"/>
      <c r="I32" s="23"/>
      <c r="J32" s="22"/>
      <c r="K32" s="6"/>
      <c r="L32" s="6"/>
      <c r="M32" s="6"/>
      <c r="N32" s="6"/>
      <c r="O32" s="6"/>
    </row>
    <row r="33" spans="1:15" x14ac:dyDescent="0.3">
      <c r="A33" s="31"/>
      <c r="B33" s="20"/>
      <c r="C33" s="20"/>
      <c r="D33" s="22"/>
      <c r="E33" s="20"/>
      <c r="F33" s="20"/>
      <c r="G33" s="22"/>
      <c r="H33" s="23"/>
      <c r="I33" s="23"/>
      <c r="J33" s="22"/>
      <c r="K33" s="6"/>
      <c r="L33" s="6"/>
      <c r="M33" s="6"/>
      <c r="N33" s="6"/>
      <c r="O33" s="6"/>
    </row>
    <row r="34" spans="1:15" x14ac:dyDescent="0.3">
      <c r="A34" s="31"/>
      <c r="B34" s="22"/>
      <c r="C34" s="20"/>
      <c r="D34" s="22"/>
      <c r="E34" s="23"/>
      <c r="F34" s="23"/>
      <c r="G34" s="34"/>
      <c r="H34" s="23"/>
      <c r="I34" s="23"/>
      <c r="J34" s="34"/>
      <c r="K34" s="6"/>
      <c r="L34" s="6"/>
      <c r="M34" s="6"/>
      <c r="N34" s="6"/>
      <c r="O34" s="6"/>
    </row>
    <row r="35" spans="1:15" x14ac:dyDescent="0.3">
      <c r="A35" s="31"/>
      <c r="B35" s="22"/>
      <c r="C35" s="20"/>
      <c r="D35" s="22"/>
      <c r="E35" s="23"/>
      <c r="F35" s="23"/>
      <c r="G35" s="23"/>
      <c r="H35" s="23"/>
      <c r="I35" s="23"/>
      <c r="J35" s="23"/>
      <c r="K35" s="6"/>
      <c r="L35" s="6"/>
      <c r="M35" s="6"/>
      <c r="N35" s="6"/>
      <c r="O35" s="6"/>
    </row>
    <row r="36" spans="1:15" x14ac:dyDescent="0.3">
      <c r="A36" t="s">
        <v>46</v>
      </c>
      <c r="B36" s="8">
        <f>+B2/B38+B18</f>
        <v>3.3689849759914486E-2</v>
      </c>
      <c r="C36" s="8">
        <f>+C2/C38+C18</f>
        <v>9.2112312199893104E-2</v>
      </c>
      <c r="D36" s="6"/>
      <c r="E36" s="8">
        <f>+E2/E38+E18</f>
        <v>3.3689849759914486E-2</v>
      </c>
      <c r="F36" s="8">
        <f>+F2/F38+F18</f>
        <v>9.2112312199893104E-2</v>
      </c>
      <c r="G36" s="6"/>
      <c r="H36" s="8">
        <f>+H2/H38+H18</f>
        <v>5.5912071982136713E-2</v>
      </c>
      <c r="I36" s="8">
        <f>+I2/I38+I18</f>
        <v>6.9890089977670877E-2</v>
      </c>
      <c r="J36" s="6"/>
      <c r="K36" s="6"/>
      <c r="L36" s="6"/>
      <c r="M36" s="6"/>
      <c r="N36" s="6"/>
      <c r="O36" s="6"/>
    </row>
    <row r="37" spans="1:15" x14ac:dyDescent="0.3">
      <c r="A37" t="s">
        <v>36</v>
      </c>
      <c r="B37" s="8">
        <f>+(B8/(B14*B6))*(1+B14)*B27</f>
        <v>5.5912071982136706E-2</v>
      </c>
      <c r="C37" s="8">
        <f>+(C8/(C14*C6))*(1+C14)*C27</f>
        <v>6.9890089977670877E-2</v>
      </c>
      <c r="D37" s="8">
        <f>+B37+C37</f>
        <v>0.12580216195980759</v>
      </c>
      <c r="E37" s="8">
        <f>+(E8/(E14*E6))*(1+E14)*E27</f>
        <v>5.5912071982136706E-2</v>
      </c>
      <c r="F37" s="8">
        <f>+(F8/(F14*F6))*(1+F14)*F27</f>
        <v>6.9890089977670877E-2</v>
      </c>
      <c r="G37" s="8">
        <f>+E37+F37</f>
        <v>0.12580216195980759</v>
      </c>
      <c r="H37" s="8">
        <f>+(H8/(H14*H6))*(1+H14)*H27</f>
        <v>5.5912071982136706E-2</v>
      </c>
      <c r="I37" s="8">
        <f>+(I8/(I14*I6))*(1+I14)*I27</f>
        <v>6.9890089977670877E-2</v>
      </c>
      <c r="J37" s="8">
        <f>+H37+I37</f>
        <v>0.12580216195980759</v>
      </c>
      <c r="K37" s="6"/>
      <c r="L37" s="6"/>
      <c r="M37" s="6"/>
      <c r="N37" s="6"/>
      <c r="O37" s="6"/>
    </row>
    <row r="38" spans="1:15" x14ac:dyDescent="0.3">
      <c r="A38" t="s">
        <v>38</v>
      </c>
      <c r="B38" s="8">
        <f>+(D2)/(D37-D18)</f>
        <v>422.12171463075151</v>
      </c>
      <c r="C38" s="8">
        <f>+B38</f>
        <v>422.12171463075151</v>
      </c>
      <c r="D38" s="8"/>
      <c r="E38" s="8">
        <f>+(G2)/(G37-G18)</f>
        <v>422.12171463075151</v>
      </c>
      <c r="F38" s="8">
        <f>+E38</f>
        <v>422.12171463075151</v>
      </c>
      <c r="G38" s="8"/>
      <c r="H38" s="8">
        <f>+(J2)/(J37-J18)</f>
        <v>422.12171463075151</v>
      </c>
      <c r="I38" s="8">
        <f>+H38</f>
        <v>422.12171463075151</v>
      </c>
      <c r="J38" s="8"/>
      <c r="K38" s="6"/>
      <c r="L38" s="6"/>
      <c r="M38" s="6"/>
      <c r="N38" s="6"/>
      <c r="O38" s="6"/>
    </row>
    <row r="39" spans="1:15" x14ac:dyDescent="0.3">
      <c r="A39" t="s">
        <v>39</v>
      </c>
      <c r="B39" s="11">
        <f>+B36-B37</f>
        <v>-2.222222222222222E-2</v>
      </c>
      <c r="C39" s="11">
        <f>+C36-C37</f>
        <v>2.2222222222222227E-2</v>
      </c>
      <c r="D39" s="10">
        <f>+B39+C39</f>
        <v>0</v>
      </c>
      <c r="E39" s="11">
        <f>+E36-E37</f>
        <v>-2.222222222222222E-2</v>
      </c>
      <c r="F39" s="11">
        <f>+F36-F37</f>
        <v>2.2222222222222227E-2</v>
      </c>
      <c r="G39" s="10">
        <f>+E39+F39</f>
        <v>0</v>
      </c>
      <c r="H39" s="11">
        <f>+H36-H37</f>
        <v>0</v>
      </c>
      <c r="I39" s="11">
        <f>+I36-I37</f>
        <v>0</v>
      </c>
      <c r="J39" s="10">
        <f>+H39+I39</f>
        <v>0</v>
      </c>
      <c r="K39" s="6"/>
      <c r="L39" s="6"/>
      <c r="M39" s="6"/>
      <c r="N39" s="6"/>
      <c r="O39" s="6"/>
    </row>
    <row r="40" spans="1:15" x14ac:dyDescent="0.3">
      <c r="A40" s="50" t="s">
        <v>61</v>
      </c>
      <c r="B40" s="48">
        <f>-B39</f>
        <v>2.222222222222222E-2</v>
      </c>
      <c r="C40" s="48">
        <f>-C39</f>
        <v>-2.2222222222222227E-2</v>
      </c>
      <c r="D40" s="47"/>
      <c r="E40" s="48">
        <f>-E39</f>
        <v>2.222222222222222E-2</v>
      </c>
      <c r="F40" s="48">
        <f>-F39</f>
        <v>-2.2222222222222227E-2</v>
      </c>
      <c r="G40" s="47"/>
      <c r="H40" s="48">
        <f>-H39</f>
        <v>0</v>
      </c>
      <c r="I40" s="48">
        <f>-I39</f>
        <v>0</v>
      </c>
      <c r="J40" s="47"/>
      <c r="K40" s="6"/>
      <c r="L40" s="6"/>
      <c r="M40" s="6"/>
      <c r="N40" s="6"/>
      <c r="O40" s="6"/>
    </row>
    <row r="41" spans="1:15" x14ac:dyDescent="0.3">
      <c r="A41" s="47" t="s">
        <v>41</v>
      </c>
      <c r="B41" s="48">
        <f>+B14*B18</f>
        <v>2.5138146713328747E-2</v>
      </c>
      <c r="C41" s="48">
        <f>+C14*C18</f>
        <v>0.15711341695830466</v>
      </c>
      <c r="D41" s="48">
        <f>B41+C41</f>
        <v>0.18225156367163342</v>
      </c>
      <c r="E41" s="48">
        <f>+E14*E18</f>
        <v>2.5138146713328747E-2</v>
      </c>
      <c r="F41" s="48">
        <f>+F14*F18</f>
        <v>0.15711341695830466</v>
      </c>
      <c r="G41" s="48">
        <f>E41+F41</f>
        <v>0.18225156367163342</v>
      </c>
      <c r="H41" s="49">
        <f>+H14*H18</f>
        <v>8.10006949651704E-2</v>
      </c>
      <c r="I41" s="49">
        <f>+I14*I18</f>
        <v>0.10125086870646299</v>
      </c>
      <c r="J41" s="48">
        <f>H41+I41</f>
        <v>0.18225156367163339</v>
      </c>
      <c r="K41" s="6"/>
      <c r="L41" s="6"/>
      <c r="M41" s="6"/>
      <c r="N41" s="6"/>
      <c r="O41" s="6"/>
    </row>
    <row r="42" spans="1:15" x14ac:dyDescent="0.3">
      <c r="A42" s="47" t="s">
        <v>42</v>
      </c>
      <c r="B42" s="48">
        <f>+D41*B15/(B15+C15)</f>
        <v>8.1000694965170414E-2</v>
      </c>
      <c r="C42" s="48">
        <f>+D41*C15/(B15+C15)</f>
        <v>0.10125086870646301</v>
      </c>
      <c r="D42" s="48"/>
      <c r="E42" s="49">
        <f>+G41*E15/(E15+F15)</f>
        <v>8.1000694965170414E-2</v>
      </c>
      <c r="F42" s="49">
        <f>+G41*F15/(E15+F15)</f>
        <v>0.10125086870646301</v>
      </c>
      <c r="G42" s="48"/>
      <c r="H42" s="48">
        <f>+J41*H15/(H15+I15)</f>
        <v>8.10006949651704E-2</v>
      </c>
      <c r="I42" s="48">
        <f>+J41*I15/(H15+I15)</f>
        <v>0.10125086870646299</v>
      </c>
      <c r="J42" s="48"/>
      <c r="K42" s="6"/>
      <c r="L42" s="6"/>
      <c r="M42" s="6"/>
      <c r="N42" s="6"/>
      <c r="O42" s="6"/>
    </row>
    <row r="43" spans="1:15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6"/>
      <c r="L43" s="6"/>
      <c r="M43" s="6"/>
      <c r="N43" s="6"/>
      <c r="O43" s="6"/>
    </row>
    <row r="44" spans="1:15" x14ac:dyDescent="0.3">
      <c r="A44" s="50" t="s">
        <v>60</v>
      </c>
      <c r="B44" s="49">
        <f>+B14*B40</f>
        <v>5.586254825184165E-2</v>
      </c>
      <c r="C44" s="49">
        <f>+C14*C40</f>
        <v>-5.586254825184167E-2</v>
      </c>
      <c r="D44" s="51"/>
      <c r="E44" s="48"/>
      <c r="F44" s="48"/>
      <c r="G44" s="51"/>
      <c r="H44" s="48">
        <f>+H14*H40</f>
        <v>0</v>
      </c>
      <c r="I44" s="48">
        <f>+I14*I40</f>
        <v>0</v>
      </c>
      <c r="J44" s="51"/>
      <c r="K44" s="6"/>
      <c r="L44" s="6"/>
      <c r="M44" s="6"/>
      <c r="N44" s="6"/>
      <c r="O44" s="6"/>
    </row>
    <row r="45" spans="1:15" x14ac:dyDescent="0.3">
      <c r="A45" s="47" t="s">
        <v>33</v>
      </c>
      <c r="B45" s="51"/>
      <c r="C45" s="51"/>
      <c r="D45" s="51"/>
      <c r="E45" s="48"/>
      <c r="F45" s="48"/>
      <c r="G45" s="51"/>
      <c r="H45" s="9">
        <f>+H31+H44</f>
        <v>1.0139656370629604</v>
      </c>
      <c r="I45" s="9">
        <f>+I31+I44</f>
        <v>1.2360343629370396</v>
      </c>
      <c r="J45" s="51"/>
      <c r="K45" s="6"/>
      <c r="L45" s="6"/>
      <c r="M45" s="6"/>
      <c r="N45" s="6"/>
      <c r="O45" s="6"/>
    </row>
    <row r="46" spans="1:15" x14ac:dyDescent="0.3">
      <c r="A46" s="47" t="s">
        <v>63</v>
      </c>
      <c r="B46" s="6"/>
      <c r="C46" s="6"/>
      <c r="D46" s="6"/>
      <c r="E46" s="8">
        <f>+E31-B31</f>
        <v>-5.586254825184167E-2</v>
      </c>
      <c r="F46" s="8">
        <f>+F31-C31</f>
        <v>5.5862548251841559E-2</v>
      </c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3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3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3">
      <c r="A51" t="s">
        <v>19</v>
      </c>
      <c r="B51" s="8">
        <f>+(1-B9)*B3/(B6+B7+B8)</f>
        <v>0.32000000000000006</v>
      </c>
      <c r="C51" s="6"/>
      <c r="D51" s="6"/>
      <c r="E51" s="8">
        <f>+(1-E9)*E3/(E6+E7+E8)</f>
        <v>0.32000000000000006</v>
      </c>
      <c r="F51" s="6"/>
      <c r="G51" s="6"/>
      <c r="H51" s="8">
        <f>+(1-H9)*H3/(H6+H7+H8)</f>
        <v>0.32000000000000006</v>
      </c>
      <c r="I51" s="6"/>
      <c r="J51" s="6"/>
      <c r="K51" s="6"/>
      <c r="L51" s="6"/>
      <c r="M51" s="6"/>
      <c r="N51" s="6"/>
      <c r="O51" s="6"/>
    </row>
    <row r="52" spans="1:15" x14ac:dyDescent="0.3">
      <c r="A52" t="s">
        <v>20</v>
      </c>
      <c r="B52" s="8">
        <f>+(1-C9)/(C6+C7+C8)</f>
        <v>0.4</v>
      </c>
      <c r="C52" s="6"/>
      <c r="D52" s="6"/>
      <c r="E52" s="8">
        <f>+(1-F9)/(F6+F7+F8)</f>
        <v>0.4</v>
      </c>
      <c r="F52" s="6"/>
      <c r="G52" s="6"/>
      <c r="H52" s="8">
        <f>+(1-I9)/(I6+I7+I8)</f>
        <v>0.4</v>
      </c>
      <c r="I52" s="6"/>
      <c r="J52" s="6"/>
      <c r="K52" s="6"/>
      <c r="L52" s="6"/>
      <c r="M52" s="6"/>
      <c r="N52" s="6"/>
      <c r="O52" s="6"/>
    </row>
    <row r="53" spans="1:15" x14ac:dyDescent="0.3">
      <c r="A53" t="s">
        <v>21</v>
      </c>
      <c r="B53" s="8">
        <f>+(B11-B12)*B3+C11-C12</f>
        <v>4.8000000000000001E-2</v>
      </c>
      <c r="C53" s="6"/>
      <c r="D53" s="6"/>
      <c r="E53" s="8">
        <f>+(E11-E12)*E3+F11-F12</f>
        <v>4.8000000000000001E-2</v>
      </c>
      <c r="F53" s="6"/>
      <c r="G53" s="6"/>
      <c r="H53" s="8">
        <f>+(H11-H12)*H3+I11-I12</f>
        <v>4.8000000000000001E-2</v>
      </c>
      <c r="I53" s="6"/>
      <c r="J53" s="6"/>
      <c r="K53" s="6"/>
      <c r="L53" s="6"/>
      <c r="M53" s="6"/>
      <c r="N53" s="6"/>
      <c r="O53" s="6"/>
    </row>
    <row r="54" spans="1:15" x14ac:dyDescent="0.3">
      <c r="A54" t="s">
        <v>22</v>
      </c>
      <c r="B54" s="8">
        <f>+B7*B51+C7*B52+B53</f>
        <v>0.33600000000000002</v>
      </c>
      <c r="C54" s="6"/>
      <c r="D54" s="6"/>
      <c r="E54" s="8">
        <f>+E7*E51+F7*E52+E53</f>
        <v>0.33600000000000002</v>
      </c>
      <c r="F54" s="6"/>
      <c r="G54" s="6"/>
      <c r="H54" s="8">
        <f>+H7*H51+I7*H52+H53</f>
        <v>0.33600000000000002</v>
      </c>
      <c r="I54" s="6"/>
      <c r="J54" s="6"/>
      <c r="K54" s="6"/>
      <c r="L54" s="6"/>
      <c r="M54" s="6"/>
      <c r="N54" s="6"/>
      <c r="O54" s="6"/>
    </row>
    <row r="55" spans="1:15" x14ac:dyDescent="0.3">
      <c r="A55" t="s">
        <v>23</v>
      </c>
      <c r="B55" s="8">
        <f>+B7*B51-B8*B51+C7*B52-C8*B52+B53-B9*B3-C9</f>
        <v>-0.81599999999999984</v>
      </c>
      <c r="C55" s="6"/>
      <c r="D55" s="6"/>
      <c r="E55" s="8">
        <f>+E7*E51-E8*E51+F7*E52-F8*E52+E53-E9*E3-F9</f>
        <v>-0.81599999999999984</v>
      </c>
      <c r="F55" s="6"/>
      <c r="G55" s="6"/>
      <c r="H55" s="8">
        <f>+H7*H51-H8*H51+I7*H52-I8*H52+H53-H9*H3-I9</f>
        <v>-0.81599999999999984</v>
      </c>
      <c r="I55" s="6"/>
      <c r="J55" s="6"/>
      <c r="K55" s="6"/>
      <c r="L55" s="6"/>
      <c r="M55" s="6"/>
      <c r="N55" s="6"/>
      <c r="O55" s="6"/>
    </row>
    <row r="56" spans="1:15" x14ac:dyDescent="0.3">
      <c r="A56" t="s">
        <v>24</v>
      </c>
      <c r="B56" s="8">
        <f>+B8*B51+C8*B52</f>
        <v>7.2000000000000008E-2</v>
      </c>
      <c r="C56" s="6"/>
      <c r="D56" s="6"/>
      <c r="E56" s="8">
        <f>+E8*E51+F8*E52</f>
        <v>7.2000000000000008E-2</v>
      </c>
      <c r="F56" s="6"/>
      <c r="G56" s="6"/>
      <c r="H56" s="8">
        <f>+H8*H51+I8*H52</f>
        <v>7.2000000000000008E-2</v>
      </c>
      <c r="I56" s="6"/>
      <c r="J56" s="6"/>
      <c r="K56" s="6"/>
      <c r="L56" s="6"/>
      <c r="M56" s="6"/>
      <c r="N56" s="6"/>
      <c r="O56" s="6"/>
    </row>
    <row r="57" spans="1:15" x14ac:dyDescent="0.3">
      <c r="A57" t="s">
        <v>10</v>
      </c>
      <c r="B57" s="8">
        <f>B55/B54</f>
        <v>-2.4285714285714279</v>
      </c>
      <c r="C57" s="6"/>
      <c r="D57" s="6"/>
      <c r="E57" s="8">
        <f>E55/E54</f>
        <v>-2.4285714285714279</v>
      </c>
      <c r="F57" s="6"/>
      <c r="G57" s="6"/>
      <c r="H57" s="8">
        <f>H55/H54</f>
        <v>-2.4285714285714279</v>
      </c>
      <c r="I57" s="6"/>
      <c r="J57" s="6"/>
      <c r="K57" s="6"/>
      <c r="L57" s="6"/>
      <c r="M57" s="6"/>
      <c r="N57" s="6"/>
      <c r="O57" s="6"/>
    </row>
    <row r="58" spans="1:15" x14ac:dyDescent="0.3">
      <c r="A58" t="s">
        <v>11</v>
      </c>
      <c r="B58" s="8">
        <f>-B56/B54</f>
        <v>-0.2142857142857143</v>
      </c>
      <c r="C58" s="6"/>
      <c r="D58" s="6"/>
      <c r="E58" s="8">
        <f>-E56/E54</f>
        <v>-0.2142857142857143</v>
      </c>
      <c r="F58" s="6"/>
      <c r="G58" s="6"/>
      <c r="H58" s="8">
        <f>-H56/H54</f>
        <v>-0.2142857142857143</v>
      </c>
      <c r="I58" s="6"/>
      <c r="J58" s="6"/>
      <c r="K58" s="6"/>
      <c r="L58" s="6"/>
      <c r="M58" s="6"/>
      <c r="N58" s="6"/>
      <c r="O58" s="6"/>
    </row>
    <row r="59" spans="1:15" x14ac:dyDescent="0.3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3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3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3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3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5:15" x14ac:dyDescent="0.3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5:15" x14ac:dyDescent="0.3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5:15" x14ac:dyDescent="0.3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5:15" x14ac:dyDescent="0.3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5:15" x14ac:dyDescent="0.3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5:15" x14ac:dyDescent="0.3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5:15" x14ac:dyDescent="0.3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5:15" x14ac:dyDescent="0.3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5:15" x14ac:dyDescent="0.3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5:15" x14ac:dyDescent="0.3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5:15" x14ac:dyDescent="0.3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5:15" x14ac:dyDescent="0.3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5:15" x14ac:dyDescent="0.3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5:15" x14ac:dyDescent="0.3"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5:15" x14ac:dyDescent="0.3"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5:15" x14ac:dyDescent="0.3"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5:15" x14ac:dyDescent="0.3"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5:15" x14ac:dyDescent="0.3"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5:15" x14ac:dyDescent="0.3"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5:15" x14ac:dyDescent="0.3"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5:15" x14ac:dyDescent="0.3"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5:15" x14ac:dyDescent="0.3"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5:15" x14ac:dyDescent="0.3"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5:15" x14ac:dyDescent="0.3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5:15" x14ac:dyDescent="0.3"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5:15" x14ac:dyDescent="0.3"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5:15" x14ac:dyDescent="0.3"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5:15" x14ac:dyDescent="0.3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5:15" x14ac:dyDescent="0.3"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5:15" x14ac:dyDescent="0.3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5:15" x14ac:dyDescent="0.3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5:15" x14ac:dyDescent="0.3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5:15" x14ac:dyDescent="0.3"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5:15" x14ac:dyDescent="0.3"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5:15" x14ac:dyDescent="0.3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5:15" x14ac:dyDescent="0.3"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basic (Tab 1)</vt:lpstr>
      <vt:lpstr>credit money (Tab 2)</vt:lpstr>
      <vt:lpstr>public debt (Tab 3)</vt:lpstr>
      <vt:lpstr>monetary financing (Tab 4)</vt:lpstr>
      <vt:lpstr>credit money with KG (Tab 5)</vt:lpstr>
      <vt:lpstr>split of MU (Tab 6)</vt:lpstr>
      <vt:lpstr>credit money KG II</vt:lpstr>
      <vt:lpstr>split of MU II</vt:lpstr>
      <vt:lpstr>split of MU (3)</vt:lpstr>
      <vt:lpstr>increase in helicopter money</vt:lpstr>
    </vt:vector>
  </TitlesOfParts>
  <Company>WWU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Suntum, Ulrich</dc:creator>
  <cp:lastModifiedBy>van Suntum, Ulrich</cp:lastModifiedBy>
  <dcterms:created xsi:type="dcterms:W3CDTF">2018-07-18T08:04:03Z</dcterms:created>
  <dcterms:modified xsi:type="dcterms:W3CDTF">2018-07-30T08:39:38Z</dcterms:modified>
</cp:coreProperties>
</file>